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.l.bettencourt\Documents\PLANO ANUAL DE AQUISIÇÕES\"/>
    </mc:Choice>
  </mc:AlternateContent>
  <bookViews>
    <workbookView xWindow="0" yWindow="0" windowWidth="28800" windowHeight="12030" tabRatio="689" firstSheet="2" activeTab="4"/>
  </bookViews>
  <sheets>
    <sheet name="GM_PAA_2025" sheetId="18" r:id="rId1"/>
    <sheet name="DGPOG_PAA-2025" sheetId="13" r:id="rId2"/>
    <sheet name="DGH_PAA-2025 " sheetId="16" r:id="rId3"/>
    <sheet name="IGOTCI_PAA_2025" sheetId="17" r:id="rId4"/>
    <sheet name="PAA_2025_Por Rubrica" sheetId="15" r:id="rId5"/>
    <sheet name="TOTAL" sheetId="19" r:id="rId6"/>
  </sheets>
  <definedNames>
    <definedName name="_xlnm._FilterDatabase" localSheetId="1" hidden="1">'DGPOG_PAA-2025'!$F$19:$G$196</definedName>
    <definedName name="_xlnm.Print_Area" localSheetId="2">'DGH_PAA-2025 '!$A$1:$O$252</definedName>
    <definedName name="_xlnm.Print_Area" localSheetId="1">'DGPOG_PAA-2025'!$A$1:$G$192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2" i="15" l="1"/>
  <c r="L255" i="15" l="1"/>
  <c r="F147" i="15"/>
  <c r="G152" i="15"/>
  <c r="G156" i="15"/>
  <c r="G151" i="15"/>
  <c r="L24" i="15"/>
  <c r="J50" i="15"/>
  <c r="K24" i="15"/>
  <c r="J71" i="15"/>
  <c r="L62" i="15"/>
  <c r="K62" i="15"/>
  <c r="L159" i="15"/>
  <c r="K159" i="15"/>
  <c r="H187" i="15"/>
  <c r="I188" i="15"/>
  <c r="J186" i="15"/>
  <c r="H170" i="16"/>
  <c r="I161" i="15"/>
  <c r="I162" i="15"/>
  <c r="L191" i="15"/>
  <c r="H186" i="15"/>
  <c r="F194" i="16"/>
  <c r="J189" i="15"/>
  <c r="J84" i="15"/>
  <c r="J83" i="15"/>
  <c r="J88" i="15"/>
  <c r="H88" i="15"/>
  <c r="J154" i="15"/>
  <c r="F174" i="15"/>
  <c r="F175" i="15"/>
  <c r="F173" i="15"/>
  <c r="F176" i="15"/>
  <c r="J176" i="15"/>
  <c r="I172" i="15"/>
  <c r="I168" i="15"/>
  <c r="H183" i="15"/>
  <c r="H189" i="15"/>
  <c r="L237" i="15" l="1"/>
  <c r="F217" i="15"/>
  <c r="F212" i="15"/>
  <c r="F213" i="15"/>
  <c r="F214" i="15"/>
  <c r="F215" i="15"/>
  <c r="F186" i="15"/>
  <c r="F187" i="15"/>
  <c r="K65" i="15"/>
  <c r="L65" i="15" s="1"/>
  <c r="I151" i="15"/>
  <c r="J151" i="15"/>
  <c r="H148" i="15"/>
  <c r="G148" i="15"/>
  <c r="G147" i="15"/>
  <c r="K147" i="15" s="1"/>
  <c r="L147" i="15" s="1"/>
  <c r="F145" i="15"/>
  <c r="F65" i="15"/>
  <c r="F24" i="15"/>
  <c r="F19" i="15"/>
  <c r="F189" i="13"/>
  <c r="J60" i="15"/>
  <c r="F62" i="15"/>
  <c r="F88" i="15"/>
  <c r="F154" i="15"/>
  <c r="F152" i="15"/>
  <c r="F153" i="15"/>
  <c r="F151" i="15"/>
  <c r="F158" i="15"/>
  <c r="F156" i="15"/>
  <c r="F157" i="15"/>
  <c r="F155" i="15"/>
  <c r="F162" i="15"/>
  <c r="F160" i="15"/>
  <c r="F161" i="15"/>
  <c r="F159" i="15"/>
  <c r="F172" i="15"/>
  <c r="F170" i="15"/>
  <c r="F171" i="15"/>
  <c r="F169" i="15"/>
  <c r="F180" i="15"/>
  <c r="F178" i="15"/>
  <c r="F179" i="15"/>
  <c r="F177" i="15"/>
  <c r="F185" i="15"/>
  <c r="H185" i="15"/>
  <c r="H181" i="15"/>
  <c r="H179" i="15"/>
  <c r="H180" i="15"/>
  <c r="H177" i="15"/>
  <c r="H178" i="15"/>
  <c r="G154" i="15"/>
  <c r="G157" i="15"/>
  <c r="G155" i="15"/>
  <c r="H19" i="18"/>
  <c r="J90" i="15"/>
  <c r="I91" i="15"/>
  <c r="I90" i="15"/>
  <c r="G90" i="15"/>
  <c r="H92" i="15"/>
  <c r="H89" i="15"/>
  <c r="H90" i="15"/>
  <c r="H91" i="15"/>
  <c r="I66" i="15"/>
  <c r="I67" i="15"/>
  <c r="I68" i="15"/>
  <c r="I69" i="15"/>
  <c r="I70" i="15"/>
  <c r="J65" i="15"/>
  <c r="I65" i="15"/>
  <c r="H65" i="15"/>
  <c r="G65" i="15"/>
  <c r="K90" i="15" l="1"/>
  <c r="L90" i="15" s="1"/>
  <c r="G189" i="15"/>
  <c r="K189" i="15" s="1"/>
  <c r="L189" i="15" s="1"/>
  <c r="G188" i="15"/>
  <c r="G187" i="15"/>
  <c r="G186" i="15"/>
  <c r="G185" i="15"/>
  <c r="G184" i="15"/>
  <c r="G183" i="15"/>
  <c r="G182" i="15"/>
  <c r="G181" i="15"/>
  <c r="G180" i="15"/>
  <c r="G179" i="15"/>
  <c r="G178" i="15"/>
  <c r="G177" i="15"/>
  <c r="G176" i="15"/>
  <c r="G175" i="15"/>
  <c r="G174" i="15"/>
  <c r="G173" i="15"/>
  <c r="G172" i="15"/>
  <c r="G171" i="15"/>
  <c r="G170" i="15"/>
  <c r="G162" i="15"/>
  <c r="G161" i="15"/>
  <c r="G160" i="15"/>
  <c r="G159" i="15"/>
  <c r="G158" i="15"/>
  <c r="G153" i="15"/>
  <c r="H200" i="17"/>
  <c r="J152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3" i="15"/>
  <c r="J174" i="15"/>
  <c r="J175" i="15"/>
  <c r="J177" i="15"/>
  <c r="J178" i="15"/>
  <c r="J179" i="15"/>
  <c r="J180" i="15"/>
  <c r="J181" i="15"/>
  <c r="J182" i="15"/>
  <c r="J183" i="15"/>
  <c r="J184" i="15"/>
  <c r="J187" i="15"/>
  <c r="I152" i="15"/>
  <c r="I153" i="15"/>
  <c r="I154" i="15"/>
  <c r="I155" i="15"/>
  <c r="I156" i="15"/>
  <c r="I157" i="15"/>
  <c r="I159" i="15"/>
  <c r="I160" i="15"/>
  <c r="I163" i="15"/>
  <c r="I164" i="15"/>
  <c r="I165" i="15"/>
  <c r="I166" i="15"/>
  <c r="I167" i="15"/>
  <c r="I169" i="15"/>
  <c r="I170" i="15"/>
  <c r="I171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H152" i="15"/>
  <c r="K152" i="15" s="1"/>
  <c r="L152" i="15" s="1"/>
  <c r="H153" i="15"/>
  <c r="H154" i="15"/>
  <c r="H155" i="15"/>
  <c r="K155" i="15" s="1"/>
  <c r="L155" i="15" s="1"/>
  <c r="H156" i="15"/>
  <c r="H157" i="15"/>
  <c r="H158" i="15"/>
  <c r="H159" i="15"/>
  <c r="H160" i="15"/>
  <c r="H161" i="15"/>
  <c r="H162" i="15"/>
  <c r="H163" i="15"/>
  <c r="K163" i="15" s="1"/>
  <c r="H164" i="15"/>
  <c r="H165" i="15"/>
  <c r="H166" i="15"/>
  <c r="H167" i="15"/>
  <c r="H168" i="15"/>
  <c r="H169" i="15"/>
  <c r="H170" i="15"/>
  <c r="H171" i="15"/>
  <c r="H172" i="15"/>
  <c r="H184" i="15"/>
  <c r="G20" i="15"/>
  <c r="H20" i="15"/>
  <c r="I20" i="15"/>
  <c r="J20" i="15"/>
  <c r="G21" i="15"/>
  <c r="H21" i="15"/>
  <c r="I21" i="15"/>
  <c r="J21" i="15"/>
  <c r="G22" i="15"/>
  <c r="H22" i="15"/>
  <c r="I22" i="15"/>
  <c r="J22" i="15"/>
  <c r="G23" i="15"/>
  <c r="H23" i="15"/>
  <c r="I23" i="15"/>
  <c r="J23" i="15"/>
  <c r="G24" i="15"/>
  <c r="H24" i="15"/>
  <c r="I24" i="15"/>
  <c r="J24" i="15"/>
  <c r="G25" i="15"/>
  <c r="H25" i="15"/>
  <c r="I25" i="15"/>
  <c r="J25" i="15"/>
  <c r="G26" i="15"/>
  <c r="H26" i="15"/>
  <c r="I26" i="15"/>
  <c r="J26" i="15"/>
  <c r="G27" i="15"/>
  <c r="H27" i="15"/>
  <c r="I27" i="15"/>
  <c r="J27" i="15"/>
  <c r="G28" i="15"/>
  <c r="H28" i="15"/>
  <c r="I28" i="15"/>
  <c r="J28" i="15"/>
  <c r="G29" i="15"/>
  <c r="H29" i="15"/>
  <c r="I29" i="15"/>
  <c r="J29" i="15"/>
  <c r="G30" i="15"/>
  <c r="H30" i="15"/>
  <c r="I30" i="15"/>
  <c r="J30" i="15"/>
  <c r="G31" i="15"/>
  <c r="H31" i="15"/>
  <c r="I31" i="15"/>
  <c r="J31" i="15"/>
  <c r="G32" i="15"/>
  <c r="H32" i="15"/>
  <c r="I32" i="15"/>
  <c r="J32" i="15"/>
  <c r="G33" i="15"/>
  <c r="H33" i="15"/>
  <c r="I33" i="15"/>
  <c r="J33" i="15"/>
  <c r="G34" i="15"/>
  <c r="H34" i="15"/>
  <c r="I34" i="15"/>
  <c r="J34" i="15"/>
  <c r="G35" i="15"/>
  <c r="H35" i="15"/>
  <c r="I35" i="15"/>
  <c r="J35" i="15"/>
  <c r="G36" i="15"/>
  <c r="H36" i="15"/>
  <c r="I36" i="15"/>
  <c r="J36" i="15"/>
  <c r="G37" i="15"/>
  <c r="H37" i="15"/>
  <c r="I37" i="15"/>
  <c r="J37" i="15"/>
  <c r="G38" i="15"/>
  <c r="H38" i="15"/>
  <c r="I38" i="15"/>
  <c r="J38" i="15"/>
  <c r="G39" i="15"/>
  <c r="H39" i="15"/>
  <c r="I39" i="15"/>
  <c r="J39" i="15"/>
  <c r="G40" i="15"/>
  <c r="H40" i="15"/>
  <c r="I40" i="15"/>
  <c r="J40" i="15"/>
  <c r="G41" i="15"/>
  <c r="H41" i="15"/>
  <c r="I41" i="15"/>
  <c r="J41" i="15"/>
  <c r="G42" i="15"/>
  <c r="H42" i="15"/>
  <c r="I42" i="15"/>
  <c r="J42" i="15"/>
  <c r="G43" i="15"/>
  <c r="H43" i="15"/>
  <c r="I43" i="15"/>
  <c r="J43" i="15"/>
  <c r="G44" i="15"/>
  <c r="H44" i="15"/>
  <c r="I44" i="15"/>
  <c r="J44" i="15"/>
  <c r="G45" i="15"/>
  <c r="H45" i="15"/>
  <c r="I45" i="15"/>
  <c r="J45" i="15"/>
  <c r="G46" i="15"/>
  <c r="H46" i="15"/>
  <c r="I46" i="15"/>
  <c r="J46" i="15"/>
  <c r="G47" i="15"/>
  <c r="H47" i="15"/>
  <c r="I47" i="15"/>
  <c r="J47" i="15"/>
  <c r="G48" i="15"/>
  <c r="H48" i="15"/>
  <c r="I48" i="15"/>
  <c r="J48" i="15"/>
  <c r="G49" i="15"/>
  <c r="H49" i="15"/>
  <c r="I49" i="15"/>
  <c r="J49" i="15"/>
  <c r="G50" i="15"/>
  <c r="H50" i="15"/>
  <c r="I50" i="15"/>
  <c r="G51" i="15"/>
  <c r="H51" i="15"/>
  <c r="I51" i="15"/>
  <c r="J51" i="15"/>
  <c r="G52" i="15"/>
  <c r="H52" i="15"/>
  <c r="I52" i="15"/>
  <c r="J52" i="15"/>
  <c r="G53" i="15"/>
  <c r="H53" i="15"/>
  <c r="I53" i="15"/>
  <c r="J53" i="15"/>
  <c r="G54" i="15"/>
  <c r="H54" i="15"/>
  <c r="I54" i="15"/>
  <c r="J54" i="15"/>
  <c r="G55" i="15"/>
  <c r="H55" i="15"/>
  <c r="I55" i="15"/>
  <c r="J55" i="15"/>
  <c r="G56" i="15"/>
  <c r="H56" i="15"/>
  <c r="I56" i="15"/>
  <c r="J56" i="15"/>
  <c r="G57" i="15"/>
  <c r="H57" i="15"/>
  <c r="I57" i="15"/>
  <c r="J57" i="15"/>
  <c r="G58" i="15"/>
  <c r="H58" i="15"/>
  <c r="I58" i="15"/>
  <c r="J58" i="15"/>
  <c r="G59" i="15"/>
  <c r="H59" i="15"/>
  <c r="I59" i="15"/>
  <c r="J59" i="15"/>
  <c r="G60" i="15"/>
  <c r="H60" i="15"/>
  <c r="I60" i="15"/>
  <c r="K60" i="15" s="1"/>
  <c r="L60" i="15" s="1"/>
  <c r="G61" i="15"/>
  <c r="H61" i="15"/>
  <c r="I61" i="15"/>
  <c r="G62" i="15"/>
  <c r="H62" i="15"/>
  <c r="I62" i="15"/>
  <c r="J62" i="15"/>
  <c r="G63" i="15"/>
  <c r="H63" i="15"/>
  <c r="I63" i="15"/>
  <c r="J63" i="15"/>
  <c r="G64" i="15"/>
  <c r="H64" i="15"/>
  <c r="I64" i="15"/>
  <c r="J64" i="15"/>
  <c r="G66" i="15"/>
  <c r="H66" i="15"/>
  <c r="J66" i="15"/>
  <c r="K66" i="15" s="1"/>
  <c r="L66" i="15" s="1"/>
  <c r="G67" i="15"/>
  <c r="H67" i="15"/>
  <c r="J67" i="15"/>
  <c r="K67" i="15" s="1"/>
  <c r="L67" i="15" s="1"/>
  <c r="G68" i="15"/>
  <c r="H68" i="15"/>
  <c r="J68" i="15"/>
  <c r="K68" i="15" s="1"/>
  <c r="G69" i="15"/>
  <c r="H69" i="15"/>
  <c r="J69" i="15"/>
  <c r="G70" i="15"/>
  <c r="H70" i="15"/>
  <c r="J70" i="15"/>
  <c r="G71" i="15"/>
  <c r="H71" i="15"/>
  <c r="I71" i="15"/>
  <c r="K71" i="15"/>
  <c r="G72" i="15"/>
  <c r="H72" i="15"/>
  <c r="I72" i="15"/>
  <c r="J72" i="15"/>
  <c r="G73" i="15"/>
  <c r="H73" i="15"/>
  <c r="I73" i="15"/>
  <c r="J73" i="15"/>
  <c r="K73" i="15" s="1"/>
  <c r="L73" i="15" s="1"/>
  <c r="G74" i="15"/>
  <c r="H74" i="15"/>
  <c r="I74" i="15"/>
  <c r="J74" i="15"/>
  <c r="G75" i="15"/>
  <c r="H75" i="15"/>
  <c r="I75" i="15"/>
  <c r="J75" i="15"/>
  <c r="K75" i="15" s="1"/>
  <c r="L75" i="15" s="1"/>
  <c r="G76" i="15"/>
  <c r="H76" i="15"/>
  <c r="I76" i="15"/>
  <c r="J76" i="15"/>
  <c r="G77" i="15"/>
  <c r="H77" i="15"/>
  <c r="I77" i="15"/>
  <c r="J77" i="15"/>
  <c r="K77" i="15" s="1"/>
  <c r="L77" i="15" s="1"/>
  <c r="G78" i="15"/>
  <c r="H78" i="15"/>
  <c r="I78" i="15"/>
  <c r="J78" i="15"/>
  <c r="G79" i="15"/>
  <c r="H79" i="15"/>
  <c r="I79" i="15"/>
  <c r="J79" i="15"/>
  <c r="K79" i="15" s="1"/>
  <c r="L79" i="15" s="1"/>
  <c r="G80" i="15"/>
  <c r="H80" i="15"/>
  <c r="I80" i="15"/>
  <c r="J80" i="15"/>
  <c r="G81" i="15"/>
  <c r="H81" i="15"/>
  <c r="I81" i="15"/>
  <c r="J81" i="15"/>
  <c r="K81" i="15" s="1"/>
  <c r="L81" i="15" s="1"/>
  <c r="G82" i="15"/>
  <c r="H82" i="15"/>
  <c r="I82" i="15"/>
  <c r="J82" i="15"/>
  <c r="G83" i="15"/>
  <c r="H83" i="15"/>
  <c r="I83" i="15"/>
  <c r="K83" i="15"/>
  <c r="L83" i="15" s="1"/>
  <c r="G84" i="15"/>
  <c r="H84" i="15"/>
  <c r="I84" i="15"/>
  <c r="G85" i="15"/>
  <c r="H85" i="15"/>
  <c r="I85" i="15"/>
  <c r="J85" i="15"/>
  <c r="K85" i="15" s="1"/>
  <c r="L85" i="15" s="1"/>
  <c r="G86" i="15"/>
  <c r="H86" i="15"/>
  <c r="I86" i="15"/>
  <c r="J86" i="15"/>
  <c r="G87" i="15"/>
  <c r="H87" i="15"/>
  <c r="I87" i="15"/>
  <c r="J87" i="15"/>
  <c r="K87" i="15" s="1"/>
  <c r="L87" i="15" s="1"/>
  <c r="G88" i="15"/>
  <c r="K88" i="15"/>
  <c r="L88" i="15" s="1"/>
  <c r="G89" i="15"/>
  <c r="I89" i="15"/>
  <c r="J89" i="15"/>
  <c r="K89" i="15" s="1"/>
  <c r="L89" i="15" s="1"/>
  <c r="G91" i="15"/>
  <c r="J91" i="15"/>
  <c r="K91" i="15" s="1"/>
  <c r="G92" i="15"/>
  <c r="J92" i="15"/>
  <c r="K92" i="15" s="1"/>
  <c r="L92" i="15" s="1"/>
  <c r="G93" i="15"/>
  <c r="H93" i="15"/>
  <c r="I93" i="15"/>
  <c r="J93" i="15"/>
  <c r="G94" i="15"/>
  <c r="H94" i="15"/>
  <c r="I94" i="15"/>
  <c r="J94" i="15"/>
  <c r="G95" i="15"/>
  <c r="H95" i="15"/>
  <c r="I95" i="15"/>
  <c r="J95" i="15"/>
  <c r="G96" i="15"/>
  <c r="H96" i="15"/>
  <c r="I96" i="15"/>
  <c r="J96" i="15"/>
  <c r="G97" i="15"/>
  <c r="H97" i="15"/>
  <c r="I97" i="15"/>
  <c r="J97" i="15"/>
  <c r="G98" i="15"/>
  <c r="H98" i="15"/>
  <c r="I98" i="15"/>
  <c r="J98" i="15"/>
  <c r="G99" i="15"/>
  <c r="H99" i="15"/>
  <c r="I99" i="15"/>
  <c r="J99" i="15"/>
  <c r="G100" i="15"/>
  <c r="H100" i="15"/>
  <c r="I100" i="15"/>
  <c r="J100" i="15"/>
  <c r="G101" i="15"/>
  <c r="H101" i="15"/>
  <c r="I101" i="15"/>
  <c r="J101" i="15"/>
  <c r="G102" i="15"/>
  <c r="H102" i="15"/>
  <c r="I102" i="15"/>
  <c r="J102" i="15"/>
  <c r="G103" i="15"/>
  <c r="H103" i="15"/>
  <c r="I103" i="15"/>
  <c r="J103" i="15"/>
  <c r="G104" i="15"/>
  <c r="H104" i="15"/>
  <c r="I104" i="15"/>
  <c r="J104" i="15"/>
  <c r="K104" i="15" s="1"/>
  <c r="L104" i="15" s="1"/>
  <c r="G105" i="15"/>
  <c r="H105" i="15"/>
  <c r="I105" i="15"/>
  <c r="J105" i="15"/>
  <c r="G106" i="15"/>
  <c r="H106" i="15"/>
  <c r="I106" i="15"/>
  <c r="J106" i="15"/>
  <c r="K106" i="15" s="1"/>
  <c r="L106" i="15" s="1"/>
  <c r="G107" i="15"/>
  <c r="H107" i="15"/>
  <c r="I107" i="15"/>
  <c r="J107" i="15"/>
  <c r="G108" i="15"/>
  <c r="H108" i="15"/>
  <c r="I108" i="15"/>
  <c r="J108" i="15"/>
  <c r="K108" i="15" s="1"/>
  <c r="L108" i="15" s="1"/>
  <c r="G109" i="15"/>
  <c r="H109" i="15"/>
  <c r="I109" i="15"/>
  <c r="J109" i="15"/>
  <c r="G110" i="15"/>
  <c r="H110" i="15"/>
  <c r="I110" i="15"/>
  <c r="J110" i="15"/>
  <c r="K110" i="15" s="1"/>
  <c r="L110" i="15" s="1"/>
  <c r="G111" i="15"/>
  <c r="H111" i="15"/>
  <c r="I111" i="15"/>
  <c r="J111" i="15"/>
  <c r="G112" i="15"/>
  <c r="H112" i="15"/>
  <c r="I112" i="15"/>
  <c r="J112" i="15"/>
  <c r="K112" i="15" s="1"/>
  <c r="L112" i="15" s="1"/>
  <c r="G113" i="15"/>
  <c r="H113" i="15"/>
  <c r="I113" i="15"/>
  <c r="J113" i="15"/>
  <c r="G114" i="15"/>
  <c r="H114" i="15"/>
  <c r="I114" i="15"/>
  <c r="J114" i="15"/>
  <c r="K114" i="15" s="1"/>
  <c r="L114" i="15" s="1"/>
  <c r="G115" i="15"/>
  <c r="H115" i="15"/>
  <c r="I115" i="15"/>
  <c r="J115" i="15"/>
  <c r="G116" i="15"/>
  <c r="H116" i="15"/>
  <c r="I116" i="15"/>
  <c r="J116" i="15"/>
  <c r="K116" i="15" s="1"/>
  <c r="L116" i="15" s="1"/>
  <c r="G117" i="15"/>
  <c r="H117" i="15"/>
  <c r="I117" i="15"/>
  <c r="J117" i="15"/>
  <c r="G118" i="15"/>
  <c r="H118" i="15"/>
  <c r="I118" i="15"/>
  <c r="J118" i="15"/>
  <c r="K118" i="15" s="1"/>
  <c r="L118" i="15" s="1"/>
  <c r="G119" i="15"/>
  <c r="H119" i="15"/>
  <c r="I119" i="15"/>
  <c r="J119" i="15"/>
  <c r="G120" i="15"/>
  <c r="H120" i="15"/>
  <c r="I120" i="15"/>
  <c r="J120" i="15"/>
  <c r="K120" i="15" s="1"/>
  <c r="L120" i="15" s="1"/>
  <c r="G121" i="15"/>
  <c r="H121" i="15"/>
  <c r="I121" i="15"/>
  <c r="J121" i="15"/>
  <c r="H122" i="15"/>
  <c r="I122" i="15"/>
  <c r="J122" i="15"/>
  <c r="G123" i="15"/>
  <c r="H123" i="15"/>
  <c r="I123" i="15"/>
  <c r="J123" i="15"/>
  <c r="G124" i="15"/>
  <c r="H124" i="15"/>
  <c r="I124" i="15"/>
  <c r="J124" i="15"/>
  <c r="G125" i="15"/>
  <c r="H125" i="15"/>
  <c r="I125" i="15"/>
  <c r="J125" i="15"/>
  <c r="G126" i="15"/>
  <c r="H126" i="15"/>
  <c r="I126" i="15"/>
  <c r="J126" i="15"/>
  <c r="G127" i="15"/>
  <c r="H127" i="15"/>
  <c r="I127" i="15"/>
  <c r="J127" i="15"/>
  <c r="G128" i="15"/>
  <c r="H128" i="15"/>
  <c r="I128" i="15"/>
  <c r="J128" i="15"/>
  <c r="G129" i="15"/>
  <c r="H129" i="15"/>
  <c r="I129" i="15"/>
  <c r="J129" i="15"/>
  <c r="G130" i="15"/>
  <c r="H130" i="15"/>
  <c r="I130" i="15"/>
  <c r="J130" i="15"/>
  <c r="G131" i="15"/>
  <c r="H131" i="15"/>
  <c r="I131" i="15"/>
  <c r="J131" i="15"/>
  <c r="G132" i="15"/>
  <c r="H132" i="15"/>
  <c r="I132" i="15"/>
  <c r="J132" i="15"/>
  <c r="G133" i="15"/>
  <c r="H133" i="15"/>
  <c r="I133" i="15"/>
  <c r="J133" i="15"/>
  <c r="G134" i="15"/>
  <c r="H134" i="15"/>
  <c r="I134" i="15"/>
  <c r="J134" i="15"/>
  <c r="G135" i="15"/>
  <c r="H135" i="15"/>
  <c r="I135" i="15"/>
  <c r="J135" i="15"/>
  <c r="G136" i="15"/>
  <c r="H136" i="15"/>
  <c r="I136" i="15"/>
  <c r="J136" i="15"/>
  <c r="G137" i="15"/>
  <c r="H137" i="15"/>
  <c r="I137" i="15"/>
  <c r="J137" i="15"/>
  <c r="G138" i="15"/>
  <c r="H138" i="15"/>
  <c r="I138" i="15"/>
  <c r="J138" i="15"/>
  <c r="G139" i="15"/>
  <c r="H139" i="15"/>
  <c r="I139" i="15"/>
  <c r="J139" i="15"/>
  <c r="G140" i="15"/>
  <c r="H140" i="15"/>
  <c r="I140" i="15"/>
  <c r="J140" i="15"/>
  <c r="G141" i="15"/>
  <c r="H141" i="15"/>
  <c r="I141" i="15"/>
  <c r="J141" i="15"/>
  <c r="G142" i="15"/>
  <c r="H142" i="15"/>
  <c r="I142" i="15"/>
  <c r="J142" i="15"/>
  <c r="G143" i="15"/>
  <c r="H143" i="15"/>
  <c r="I143" i="15"/>
  <c r="J143" i="15"/>
  <c r="G144" i="15"/>
  <c r="H144" i="15"/>
  <c r="I144" i="15"/>
  <c r="J144" i="15"/>
  <c r="G145" i="15"/>
  <c r="H145" i="15"/>
  <c r="I145" i="15"/>
  <c r="J145" i="15"/>
  <c r="G146" i="15"/>
  <c r="H146" i="15"/>
  <c r="I146" i="15"/>
  <c r="J146" i="15"/>
  <c r="J148" i="15"/>
  <c r="K148" i="15" s="1"/>
  <c r="L148" i="15" s="1"/>
  <c r="F152" i="16"/>
  <c r="H162" i="17"/>
  <c r="K58" i="15" l="1"/>
  <c r="L58" i="15" s="1"/>
  <c r="K54" i="15"/>
  <c r="L54" i="15" s="1"/>
  <c r="K52" i="15"/>
  <c r="L52" i="15" s="1"/>
  <c r="K50" i="15"/>
  <c r="L50" i="15" s="1"/>
  <c r="K46" i="15"/>
  <c r="L46" i="15" s="1"/>
  <c r="K42" i="15"/>
  <c r="L42" i="15" s="1"/>
  <c r="K40" i="15"/>
  <c r="L40" i="15" s="1"/>
  <c r="K38" i="15"/>
  <c r="L38" i="15" s="1"/>
  <c r="K36" i="15"/>
  <c r="L36" i="15" s="1"/>
  <c r="K34" i="15"/>
  <c r="L34" i="15" s="1"/>
  <c r="K32" i="15"/>
  <c r="L32" i="15" s="1"/>
  <c r="K28" i="15"/>
  <c r="L28" i="15" s="1"/>
  <c r="K26" i="15"/>
  <c r="L26" i="15" s="1"/>
  <c r="K22" i="15"/>
  <c r="L22" i="15" s="1"/>
  <c r="K20" i="15"/>
  <c r="L20" i="15" s="1"/>
  <c r="K156" i="15"/>
  <c r="L156" i="15" s="1"/>
  <c r="K119" i="15"/>
  <c r="L119" i="15" s="1"/>
  <c r="K113" i="15"/>
  <c r="L113" i="15" s="1"/>
  <c r="K107" i="15"/>
  <c r="L107" i="15" s="1"/>
  <c r="K101" i="15"/>
  <c r="L101" i="15" s="1"/>
  <c r="K95" i="15"/>
  <c r="L95" i="15" s="1"/>
  <c r="K121" i="15"/>
  <c r="L121" i="15" s="1"/>
  <c r="K117" i="15"/>
  <c r="L117" i="15" s="1"/>
  <c r="K111" i="15"/>
  <c r="L111" i="15" s="1"/>
  <c r="K105" i="15"/>
  <c r="L105" i="15" s="1"/>
  <c r="K99" i="15"/>
  <c r="L99" i="15" s="1"/>
  <c r="K145" i="15"/>
  <c r="L145" i="15" s="1"/>
  <c r="K143" i="15"/>
  <c r="L143" i="15" s="1"/>
  <c r="K141" i="15"/>
  <c r="L141" i="15" s="1"/>
  <c r="K139" i="15"/>
  <c r="L139" i="15" s="1"/>
  <c r="K137" i="15"/>
  <c r="L137" i="15" s="1"/>
  <c r="K135" i="15"/>
  <c r="L135" i="15" s="1"/>
  <c r="K133" i="15"/>
  <c r="L133" i="15" s="1"/>
  <c r="K131" i="15"/>
  <c r="L131" i="15" s="1"/>
  <c r="K129" i="15"/>
  <c r="L129" i="15" s="1"/>
  <c r="K127" i="15"/>
  <c r="L127" i="15" s="1"/>
  <c r="K125" i="15"/>
  <c r="L125" i="15" s="1"/>
  <c r="K123" i="15"/>
  <c r="L123" i="15" s="1"/>
  <c r="K64" i="15"/>
  <c r="L64" i="15" s="1"/>
  <c r="K154" i="15"/>
  <c r="L154" i="15" s="1"/>
  <c r="K115" i="15"/>
  <c r="L115" i="15" s="1"/>
  <c r="K109" i="15"/>
  <c r="L109" i="15" s="1"/>
  <c r="K103" i="15"/>
  <c r="L103" i="15" s="1"/>
  <c r="K97" i="15"/>
  <c r="L97" i="15" s="1"/>
  <c r="K93" i="15"/>
  <c r="L93" i="15" s="1"/>
  <c r="K86" i="15"/>
  <c r="L86" i="15" s="1"/>
  <c r="K84" i="15"/>
  <c r="L84" i="15" s="1"/>
  <c r="K82" i="15"/>
  <c r="L82" i="15" s="1"/>
  <c r="K80" i="15"/>
  <c r="L80" i="15" s="1"/>
  <c r="K78" i="15"/>
  <c r="L78" i="15" s="1"/>
  <c r="K76" i="15"/>
  <c r="L76" i="15" s="1"/>
  <c r="K74" i="15"/>
  <c r="L74" i="15" s="1"/>
  <c r="K72" i="15"/>
  <c r="L72" i="15" s="1"/>
  <c r="K70" i="15"/>
  <c r="K153" i="15"/>
  <c r="L153" i="15" s="1"/>
  <c r="K172" i="15"/>
  <c r="L172" i="15" s="1"/>
  <c r="K59" i="15"/>
  <c r="L59" i="15" s="1"/>
  <c r="K57" i="15"/>
  <c r="L57" i="15" s="1"/>
  <c r="K55" i="15"/>
  <c r="L55" i="15" s="1"/>
  <c r="K53" i="15"/>
  <c r="L53" i="15" s="1"/>
  <c r="K51" i="15"/>
  <c r="L51" i="15" s="1"/>
  <c r="K49" i="15"/>
  <c r="L49" i="15" s="1"/>
  <c r="K47" i="15"/>
  <c r="L47" i="15" s="1"/>
  <c r="K45" i="15"/>
  <c r="L45" i="15" s="1"/>
  <c r="K43" i="15"/>
  <c r="L43" i="15" s="1"/>
  <c r="K41" i="15"/>
  <c r="L41" i="15" s="1"/>
  <c r="K39" i="15"/>
  <c r="L39" i="15" s="1"/>
  <c r="K37" i="15"/>
  <c r="L37" i="15" s="1"/>
  <c r="K35" i="15"/>
  <c r="L35" i="15" s="1"/>
  <c r="K33" i="15"/>
  <c r="L33" i="15" s="1"/>
  <c r="K31" i="15"/>
  <c r="L31" i="15" s="1"/>
  <c r="K29" i="15"/>
  <c r="L29" i="15" s="1"/>
  <c r="K27" i="15"/>
  <c r="L27" i="15" s="1"/>
  <c r="K25" i="15"/>
  <c r="L25" i="15" s="1"/>
  <c r="K21" i="15"/>
  <c r="L21" i="15" s="1"/>
  <c r="K158" i="15"/>
  <c r="L158" i="15" s="1"/>
  <c r="K102" i="15"/>
  <c r="L102" i="15" s="1"/>
  <c r="K100" i="15"/>
  <c r="L100" i="15" s="1"/>
  <c r="K98" i="15"/>
  <c r="L98" i="15" s="1"/>
  <c r="K96" i="15"/>
  <c r="L96" i="15" s="1"/>
  <c r="K94" i="15"/>
  <c r="L94" i="15" s="1"/>
  <c r="K167" i="15"/>
  <c r="L167" i="15" s="1"/>
  <c r="K146" i="15"/>
  <c r="L146" i="15" s="1"/>
  <c r="K144" i="15"/>
  <c r="L144" i="15" s="1"/>
  <c r="K142" i="15"/>
  <c r="L142" i="15" s="1"/>
  <c r="K140" i="15"/>
  <c r="L140" i="15" s="1"/>
  <c r="K138" i="15"/>
  <c r="L138" i="15" s="1"/>
  <c r="K136" i="15"/>
  <c r="L136" i="15" s="1"/>
  <c r="K134" i="15"/>
  <c r="L134" i="15" s="1"/>
  <c r="K132" i="15"/>
  <c r="L132" i="15" s="1"/>
  <c r="K130" i="15"/>
  <c r="L130" i="15" s="1"/>
  <c r="K128" i="15"/>
  <c r="L128" i="15" s="1"/>
  <c r="K126" i="15"/>
  <c r="L126" i="15" s="1"/>
  <c r="K124" i="15"/>
  <c r="L124" i="15" s="1"/>
  <c r="K122" i="15"/>
  <c r="L122" i="15" s="1"/>
  <c r="K69" i="15"/>
  <c r="K63" i="15"/>
  <c r="L63" i="15" s="1"/>
  <c r="K61" i="15"/>
  <c r="L61" i="15" s="1"/>
  <c r="K175" i="15"/>
  <c r="K183" i="15"/>
  <c r="K173" i="15"/>
  <c r="K181" i="15"/>
  <c r="K169" i="15"/>
  <c r="L169" i="15" s="1"/>
  <c r="K174" i="15"/>
  <c r="K182" i="15"/>
  <c r="K160" i="15"/>
  <c r="L160" i="15" s="1"/>
  <c r="K161" i="15"/>
  <c r="L161" i="15" s="1"/>
  <c r="K176" i="15"/>
  <c r="K184" i="15"/>
  <c r="K166" i="15"/>
  <c r="K162" i="15"/>
  <c r="L162" i="15" s="1"/>
  <c r="K177" i="15"/>
  <c r="L177" i="15" s="1"/>
  <c r="K185" i="15"/>
  <c r="L185" i="15" s="1"/>
  <c r="K165" i="15"/>
  <c r="K157" i="15"/>
  <c r="L157" i="15" s="1"/>
  <c r="K170" i="15"/>
  <c r="L170" i="15" s="1"/>
  <c r="K178" i="15"/>
  <c r="L178" i="15" s="1"/>
  <c r="K186" i="15"/>
  <c r="L186" i="15" s="1"/>
  <c r="K168" i="15"/>
  <c r="L168" i="15" s="1"/>
  <c r="K164" i="15"/>
  <c r="K171" i="15"/>
  <c r="L171" i="15" s="1"/>
  <c r="K179" i="15"/>
  <c r="L179" i="15" s="1"/>
  <c r="K187" i="15"/>
  <c r="L187" i="15" s="1"/>
  <c r="K180" i="15"/>
  <c r="L180" i="15" s="1"/>
  <c r="K188" i="15"/>
  <c r="K23" i="15"/>
  <c r="K56" i="15"/>
  <c r="L56" i="15" s="1"/>
  <c r="K48" i="15"/>
  <c r="K44" i="15"/>
  <c r="K30" i="15"/>
  <c r="H184" i="17"/>
  <c r="H181" i="17"/>
  <c r="H162" i="16"/>
  <c r="H161" i="16"/>
  <c r="H160" i="16"/>
  <c r="H159" i="16"/>
  <c r="L238" i="15"/>
  <c r="L234" i="15"/>
  <c r="L235" i="15"/>
  <c r="L236" i="15"/>
  <c r="L233" i="15"/>
  <c r="J234" i="15"/>
  <c r="J235" i="15"/>
  <c r="J236" i="15"/>
  <c r="J233" i="15"/>
  <c r="F234" i="15"/>
  <c r="F235" i="15"/>
  <c r="F236" i="15"/>
  <c r="F233" i="15"/>
  <c r="L223" i="15"/>
  <c r="L224" i="15" s="1"/>
  <c r="L227" i="15" s="1"/>
  <c r="F223" i="15"/>
  <c r="L213" i="15"/>
  <c r="L214" i="15"/>
  <c r="L215" i="15"/>
  <c r="L216" i="15"/>
  <c r="L217" i="15"/>
  <c r="J213" i="15"/>
  <c r="J214" i="15"/>
  <c r="J215" i="15"/>
  <c r="J216" i="15"/>
  <c r="J217" i="15"/>
  <c r="J212" i="15"/>
  <c r="F216" i="15"/>
  <c r="I20" i="19"/>
  <c r="I21" i="19"/>
  <c r="I22" i="19"/>
  <c r="G20" i="19"/>
  <c r="G21" i="19"/>
  <c r="G22" i="19"/>
  <c r="G19" i="19"/>
  <c r="I19" i="19"/>
  <c r="G18" i="19"/>
  <c r="E23" i="19"/>
  <c r="H23" i="19"/>
  <c r="B23" i="19"/>
  <c r="F22" i="19"/>
  <c r="F21" i="19"/>
  <c r="F20" i="19"/>
  <c r="F23" i="19"/>
  <c r="H252" i="17"/>
  <c r="H234" i="17"/>
  <c r="H231" i="17"/>
  <c r="L240" i="15" l="1"/>
  <c r="H232" i="17"/>
  <c r="H235" i="17"/>
  <c r="H220" i="17"/>
  <c r="H221" i="17"/>
  <c r="H222" i="17"/>
  <c r="H223" i="17"/>
  <c r="H224" i="17"/>
  <c r="H219" i="17"/>
  <c r="L212" i="15" s="1"/>
  <c r="H227" i="17"/>
  <c r="L218" i="15" l="1"/>
  <c r="L221" i="15" s="1"/>
  <c r="H225" i="17"/>
  <c r="H228" i="17" s="1"/>
  <c r="H243" i="17"/>
  <c r="D17" i="19" l="1"/>
  <c r="D23" i="19" s="1"/>
  <c r="C17" i="19"/>
  <c r="G17" i="19" l="1"/>
  <c r="G23" i="19" s="1"/>
  <c r="C23" i="19"/>
  <c r="H157" i="13"/>
  <c r="H158" i="13"/>
  <c r="H159" i="13"/>
  <c r="H160" i="13"/>
  <c r="I17" i="19" l="1"/>
  <c r="L200" i="15"/>
  <c r="L203" i="15" s="1"/>
  <c r="L207" i="15"/>
  <c r="L252" i="15"/>
  <c r="I23" i="19" l="1"/>
  <c r="L15" i="15"/>
  <c r="L210" i="15"/>
  <c r="H21" i="17"/>
  <c r="H20" i="17"/>
  <c r="H19" i="17"/>
  <c r="H22" i="17"/>
  <c r="H158" i="18" l="1"/>
  <c r="H159" i="18"/>
  <c r="H160" i="18"/>
  <c r="H161" i="18"/>
  <c r="H235" i="16" l="1"/>
  <c r="H237" i="18"/>
  <c r="H225" i="13" l="1"/>
  <c r="F163" i="15"/>
  <c r="L163" i="15" s="1"/>
  <c r="F164" i="15"/>
  <c r="L164" i="15" s="1"/>
  <c r="F165" i="15"/>
  <c r="L165" i="15" s="1"/>
  <c r="F166" i="15"/>
  <c r="L166" i="15" s="1"/>
  <c r="L173" i="15"/>
  <c r="L174" i="15"/>
  <c r="L175" i="15"/>
  <c r="L176" i="15"/>
  <c r="F181" i="15"/>
  <c r="L181" i="15" s="1"/>
  <c r="F182" i="15"/>
  <c r="L182" i="15" s="1"/>
  <c r="F183" i="15"/>
  <c r="L183" i="15" s="1"/>
  <c r="F184" i="15"/>
  <c r="L184" i="15" s="1"/>
  <c r="H151" i="15" l="1"/>
  <c r="K151" i="15" s="1"/>
  <c r="L151" i="15" s="1"/>
  <c r="J19" i="15"/>
  <c r="K19" i="15" s="1"/>
  <c r="L19" i="15" s="1"/>
  <c r="I19" i="15"/>
  <c r="H19" i="15"/>
  <c r="G19" i="15"/>
  <c r="L188" i="15" l="1"/>
  <c r="L274" i="15"/>
  <c r="L269" i="15"/>
  <c r="C7" i="19"/>
  <c r="E12" i="19" s="1"/>
  <c r="C5" i="19"/>
  <c r="L245" i="15"/>
  <c r="L270" i="15"/>
  <c r="D266" i="18"/>
  <c r="D270" i="18"/>
  <c r="C265" i="18"/>
  <c r="D263" i="18"/>
  <c r="C4" i="19"/>
  <c r="H231" i="16"/>
  <c r="H232" i="16" s="1"/>
  <c r="H215" i="16"/>
  <c r="H216" i="16" s="1"/>
  <c r="H209" i="16"/>
  <c r="H210" i="16" s="1"/>
  <c r="H209" i="13"/>
  <c r="H210" i="13" s="1"/>
  <c r="H203" i="13"/>
  <c r="H233" i="18"/>
  <c r="H215" i="18"/>
  <c r="H209" i="18"/>
  <c r="H248" i="17"/>
  <c r="H215" i="17"/>
  <c r="H216" i="17" s="1"/>
  <c r="H209" i="17"/>
  <c r="H228" i="18"/>
  <c r="H227" i="18"/>
  <c r="H226" i="18"/>
  <c r="H225" i="18"/>
  <c r="H224" i="18"/>
  <c r="H223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198" i="18" s="1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67" i="16"/>
  <c r="H168" i="16"/>
  <c r="H169" i="16"/>
  <c r="L23" i="15"/>
  <c r="L30" i="15"/>
  <c r="L44" i="15"/>
  <c r="L48" i="15"/>
  <c r="L68" i="15"/>
  <c r="L69" i="15"/>
  <c r="L71" i="15"/>
  <c r="L91" i="15"/>
  <c r="H245" i="17"/>
  <c r="H244" i="17"/>
  <c r="H242" i="17"/>
  <c r="H241" i="17"/>
  <c r="H197" i="17"/>
  <c r="H196" i="17"/>
  <c r="H195" i="17"/>
  <c r="H194" i="17"/>
  <c r="H193" i="17"/>
  <c r="H192" i="17"/>
  <c r="H191" i="17"/>
  <c r="H190" i="17"/>
  <c r="H189" i="17"/>
  <c r="H188" i="17"/>
  <c r="H187" i="17"/>
  <c r="H186" i="17"/>
  <c r="H185" i="17"/>
  <c r="H183" i="17"/>
  <c r="H199" i="17" s="1"/>
  <c r="H182" i="17"/>
  <c r="H180" i="17"/>
  <c r="H179" i="17"/>
  <c r="H178" i="17"/>
  <c r="H177" i="17"/>
  <c r="H176" i="17"/>
  <c r="H175" i="17"/>
  <c r="H174" i="17"/>
  <c r="H173" i="17"/>
  <c r="H172" i="17"/>
  <c r="H171" i="17"/>
  <c r="H170" i="17"/>
  <c r="H169" i="17"/>
  <c r="H168" i="17"/>
  <c r="H167" i="17"/>
  <c r="H166" i="17"/>
  <c r="H165" i="17"/>
  <c r="H164" i="17"/>
  <c r="H163" i="17"/>
  <c r="H155" i="17"/>
  <c r="H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176" i="16"/>
  <c r="H177" i="16"/>
  <c r="H178" i="16"/>
  <c r="H179" i="16"/>
  <c r="H180" i="16"/>
  <c r="H174" i="16"/>
  <c r="H117" i="16"/>
  <c r="H99" i="16"/>
  <c r="H98" i="16"/>
  <c r="H78" i="16"/>
  <c r="H71" i="16"/>
  <c r="H227" i="16"/>
  <c r="H226" i="16"/>
  <c r="H225" i="16"/>
  <c r="H224" i="16"/>
  <c r="H223" i="16"/>
  <c r="H222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75" i="16"/>
  <c r="H173" i="16"/>
  <c r="H172" i="16"/>
  <c r="H171" i="16"/>
  <c r="H166" i="16"/>
  <c r="H165" i="16"/>
  <c r="H164" i="16"/>
  <c r="H163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7" i="16"/>
  <c r="H76" i="16"/>
  <c r="H74" i="16"/>
  <c r="H73" i="16"/>
  <c r="H72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75" i="13"/>
  <c r="H107" i="13"/>
  <c r="H108" i="13"/>
  <c r="H66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61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7" i="13"/>
  <c r="H68" i="13"/>
  <c r="H69" i="13"/>
  <c r="H71" i="13"/>
  <c r="H72" i="13"/>
  <c r="H73" i="13"/>
  <c r="H74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9" i="13"/>
  <c r="H100" i="13"/>
  <c r="H101" i="13"/>
  <c r="H102" i="13"/>
  <c r="H103" i="13"/>
  <c r="H104" i="13"/>
  <c r="H105" i="13"/>
  <c r="H106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9" i="13"/>
  <c r="H222" i="13"/>
  <c r="H219" i="13"/>
  <c r="H199" i="16" l="1"/>
  <c r="I18" i="19"/>
  <c r="H246" i="17"/>
  <c r="H249" i="17" s="1"/>
  <c r="L195" i="15"/>
  <c r="H210" i="17"/>
  <c r="H253" i="17"/>
  <c r="H204" i="13"/>
  <c r="H226" i="13"/>
  <c r="L246" i="15"/>
  <c r="L229" i="15" s="1"/>
  <c r="L271" i="15"/>
  <c r="L275" i="15"/>
  <c r="L276" i="15" s="1"/>
  <c r="H202" i="17"/>
  <c r="C6" i="19"/>
  <c r="C8" i="19" s="1"/>
  <c r="D6" i="19"/>
  <c r="H201" i="18"/>
  <c r="D4" i="19"/>
  <c r="E4" i="19" s="1"/>
  <c r="H230" i="18"/>
  <c r="H202" i="16" l="1"/>
  <c r="H234" i="16"/>
  <c r="H237" i="16" s="1"/>
  <c r="H251" i="17"/>
  <c r="H254" i="17" s="1"/>
  <c r="E6" i="19"/>
  <c r="D5" i="19"/>
  <c r="E5" i="19" s="1"/>
  <c r="D7" i="19"/>
  <c r="E7" i="19" s="1"/>
  <c r="H238" i="18"/>
  <c r="E8" i="19" l="1"/>
  <c r="D8" i="19"/>
  <c r="L70" i="15"/>
  <c r="H70" i="13"/>
  <c r="H193" i="13" s="1"/>
  <c r="H196" i="13" s="1"/>
  <c r="L190" i="15" l="1"/>
  <c r="H224" i="13"/>
  <c r="H227" i="13" s="1"/>
  <c r="L193" i="15" l="1"/>
  <c r="L254" i="15"/>
  <c r="L257" i="15" s="1"/>
</calcChain>
</file>

<file path=xl/sharedStrings.xml><?xml version="1.0" encoding="utf-8"?>
<sst xmlns="http://schemas.openxmlformats.org/spreadsheetml/2006/main" count="3387" uniqueCount="548">
  <si>
    <t>UNIDADE ORGANICA:</t>
  </si>
  <si>
    <t>GM</t>
  </si>
  <si>
    <t xml:space="preserve">Nota 1: </t>
  </si>
  <si>
    <t>Deverá ser preenchido um Plano Anual de Aquisições por unidade orgânica</t>
  </si>
  <si>
    <t xml:space="preserve">Nota 2: </t>
  </si>
  <si>
    <t>Deverá ser acrescentadas linhas e categorias à tabela, conforme necessário</t>
  </si>
  <si>
    <t xml:space="preserve">Nota 3: </t>
  </si>
  <si>
    <t>Deverá ser sitados os bens que serão aquisitadas em lotes</t>
  </si>
  <si>
    <t xml:space="preserve">Nota 4: </t>
  </si>
  <si>
    <t>Todas as Categorias citadas para compra deverão estar Inscrito no Orçamento do Estado</t>
  </si>
  <si>
    <t xml:space="preserve">Nota 5: </t>
  </si>
  <si>
    <t>Deverá prenxer com X o campo da coluna Projeto de Investimento, caso dos bens que será aquisitadas com verbas do projeto de investimento</t>
  </si>
  <si>
    <t xml:space="preserve">Nota 6: </t>
  </si>
  <si>
    <t>Para além do mapa abaixo, pode conter o plano anual de aquisição: uma folha de rosto ou capa, índice, Introdução/ Enquadramento, tabela resumo do plano, notas esplicativas ao plano, financiamento do plano de Aquisição…..</t>
  </si>
  <si>
    <t xml:space="preserve">Nota 7: </t>
  </si>
  <si>
    <t>Depois do visto da Da DGPCP, o plano deve ser remetido para UGAC</t>
  </si>
  <si>
    <t>Artigos</t>
  </si>
  <si>
    <t>Custo Global Estimado</t>
  </si>
  <si>
    <t>Faseamento da Entrega</t>
  </si>
  <si>
    <t>Tipo de Procedimento (indicativo)</t>
  </si>
  <si>
    <t>Verbas Projeto de Investimento</t>
  </si>
  <si>
    <t>Compras Agrupadas</t>
  </si>
  <si>
    <t>obs</t>
  </si>
  <si>
    <t>Código</t>
  </si>
  <si>
    <t>Bens</t>
  </si>
  <si>
    <t>Designação</t>
  </si>
  <si>
    <t>Descrição Genérica</t>
  </si>
  <si>
    <t>Unidade Medida</t>
  </si>
  <si>
    <t>Preço</t>
  </si>
  <si>
    <t>Quant.</t>
  </si>
  <si>
    <t>Data</t>
  </si>
  <si>
    <t>Local</t>
  </si>
  <si>
    <t>02.02.01</t>
  </si>
  <si>
    <t>Aquisição de Bens</t>
  </si>
  <si>
    <t>02.02.01.00.05</t>
  </si>
  <si>
    <t>Categoria: Material de Escritório</t>
  </si>
  <si>
    <t>Total Lote 1</t>
  </si>
  <si>
    <t>02.02.01.00.05-1</t>
  </si>
  <si>
    <t>Bloco de apontamentos</t>
  </si>
  <si>
    <t>A4 pautado</t>
  </si>
  <si>
    <t>unidade</t>
  </si>
  <si>
    <t>x</t>
  </si>
  <si>
    <t>02.02.01.00.05-2</t>
  </si>
  <si>
    <t>A5 pautado</t>
  </si>
  <si>
    <t>02.02.01.00.05-3</t>
  </si>
  <si>
    <t>A6 pautado</t>
  </si>
  <si>
    <t>02.02.01.00.05-4</t>
  </si>
  <si>
    <t>Caderno</t>
  </si>
  <si>
    <t>A4 capa duro pautado, classico</t>
  </si>
  <si>
    <t>02.02.01.00.05-5</t>
  </si>
  <si>
    <t>A4 capa duro quadriculado, classico</t>
  </si>
  <si>
    <t>02.02.01.00.05-6</t>
  </si>
  <si>
    <t>A5 capa duro pautado, classico</t>
  </si>
  <si>
    <t>02.02.01.00.05-7</t>
  </si>
  <si>
    <t>A5 capa duro quadriculado, classico</t>
  </si>
  <si>
    <t>02.02.01.00.05-8</t>
  </si>
  <si>
    <t>Acetato para encadernação</t>
  </si>
  <si>
    <t>A4 preto</t>
  </si>
  <si>
    <t>embalagem</t>
  </si>
  <si>
    <t>02.02.01.00.05-9</t>
  </si>
  <si>
    <t>A4 transparente</t>
  </si>
  <si>
    <t>02.02.01.00.05-10</t>
  </si>
  <si>
    <t>A4 vermelho</t>
  </si>
  <si>
    <t>02.02.01.00.05-11</t>
  </si>
  <si>
    <t>Argolas para encadernação</t>
  </si>
  <si>
    <t>Argola p/ encadernação de 6 mm</t>
  </si>
  <si>
    <t>02.02.01.00.05-12</t>
  </si>
  <si>
    <t>Argola p/ encadernação de 8 mm</t>
  </si>
  <si>
    <t>02.02.01.00.05-13</t>
  </si>
  <si>
    <t>Argola p/ encadernação de 10 mm</t>
  </si>
  <si>
    <t>02.02.01.00.05-14</t>
  </si>
  <si>
    <t>Argola p/ encadernação de 12 mm</t>
  </si>
  <si>
    <t>02.02.01.00.05-15</t>
  </si>
  <si>
    <t>Argola p/ encadernação de 16 mm (100 un)</t>
  </si>
  <si>
    <t>02.02.01.00.05-16</t>
  </si>
  <si>
    <t>Argola p/ encadernação de 19 mm (100 un)</t>
  </si>
  <si>
    <t>02.02.01.00.05-17</t>
  </si>
  <si>
    <t>Argola p/ encadernação de 25 mm (50 un)</t>
  </si>
  <si>
    <t>02.02.01.00.05-18</t>
  </si>
  <si>
    <t>Argola p/ encadernação de 32 mm</t>
  </si>
  <si>
    <t>02.02.01.00.05-19</t>
  </si>
  <si>
    <t>Argola p/ encadernçaão de 45 mm</t>
  </si>
  <si>
    <t>02.02.01.00.05-20</t>
  </si>
  <si>
    <t>Baguete p/ encadernação</t>
  </si>
  <si>
    <t>Baguete p/ encadernação 5 mm, plástico</t>
  </si>
  <si>
    <t>Baguete p/ encadernação 10 mm, plástico</t>
  </si>
  <si>
    <t>02.02.01.00.05-21</t>
  </si>
  <si>
    <t>Baguete p/ encadernação 12 mm, plástico</t>
  </si>
  <si>
    <t>02.02.01.00.05-22</t>
  </si>
  <si>
    <t>Baguete p/ encadernação 15 mm, plástico</t>
  </si>
  <si>
    <t>02.02.01.00.05-23</t>
  </si>
  <si>
    <t>Baguete p/ encadernação 20 mm, plástico</t>
  </si>
  <si>
    <t>02.02.01.00.05-24</t>
  </si>
  <si>
    <t>Baguete p/ encadernação 25 mm, plástico</t>
  </si>
  <si>
    <t>02.02.01.00.05-25</t>
  </si>
  <si>
    <t>Cartolinas para encadernação</t>
  </si>
  <si>
    <t>cartolina p/ encadernação A4, 250g, preta</t>
  </si>
  <si>
    <t>02.02.01.00.05-26</t>
  </si>
  <si>
    <t>cartolina p/ encadernação A4, 250g, branca</t>
  </si>
  <si>
    <t>02.02.01.00.05-27</t>
  </si>
  <si>
    <t>Cartolina p/ encadernação A4, 250g, Azul</t>
  </si>
  <si>
    <t>02.02.01.00.05-28</t>
  </si>
  <si>
    <t>Cartolina p/ encadernação A4, 250g, cinza</t>
  </si>
  <si>
    <t>02.02.01.00.05-29</t>
  </si>
  <si>
    <t>Envelopes</t>
  </si>
  <si>
    <t>Envelope 162*229mm  (médio), branco</t>
  </si>
  <si>
    <t>cx</t>
  </si>
  <si>
    <t>02.02.01.00.05-30</t>
  </si>
  <si>
    <t>Envelope 114*162 mm (pequeno), branco</t>
  </si>
  <si>
    <t>02.02.01.00.05-31</t>
  </si>
  <si>
    <t>Envelope 229*324 mm (Grandes), branco</t>
  </si>
  <si>
    <t>02.02.01.00.05-32</t>
  </si>
  <si>
    <t>envelope grande castanho, 250*353 mm</t>
  </si>
  <si>
    <t>02.02.01.00.05-38</t>
  </si>
  <si>
    <t>Bloco Post-it</t>
  </si>
  <si>
    <t>Grande</t>
  </si>
  <si>
    <t>02.02.01.00.05-39</t>
  </si>
  <si>
    <t xml:space="preserve">Pequeno </t>
  </si>
  <si>
    <t>02.02.01.00.05-40</t>
  </si>
  <si>
    <t>bloco de notas adesivas, 75*75mm (100 fls)</t>
  </si>
  <si>
    <t>02.02.01.00.05-41</t>
  </si>
  <si>
    <t>bloco de notas adesivas, 75*75mm C/ 500 un</t>
  </si>
  <si>
    <t>02.02.01.00.05-42</t>
  </si>
  <si>
    <t>bloco de notas adesivas 38*51, aprox. 100fls</t>
  </si>
  <si>
    <t>02.02.01.00.05-43</t>
  </si>
  <si>
    <t>marca páginas coloridas, aprox. 5*12*50 mm</t>
  </si>
  <si>
    <t>02.02.01.00.05-44</t>
  </si>
  <si>
    <t>Bloco recibos</t>
  </si>
  <si>
    <t>bloco recibos</t>
  </si>
  <si>
    <t>02.02.01.00.05-45</t>
  </si>
  <si>
    <t>Papel de embrulho</t>
  </si>
  <si>
    <t>Papel de embrulho kraft, 90 g, 98*140cm</t>
  </si>
  <si>
    <t>02.02.01.00.05-46</t>
  </si>
  <si>
    <t>Papel de Prenda</t>
  </si>
  <si>
    <t>Papel prenda</t>
  </si>
  <si>
    <t>02.02.01.00.05-47</t>
  </si>
  <si>
    <t>Papel de fotocópia</t>
  </si>
  <si>
    <t>A3, 80 gr, branca</t>
  </si>
  <si>
    <t>cx (5un)</t>
  </si>
  <si>
    <t>02.02.01.00.05-48</t>
  </si>
  <si>
    <t>A4, 80 gr, branca</t>
  </si>
  <si>
    <t>cx (5 un)</t>
  </si>
  <si>
    <t>02.02.01.00.05-49</t>
  </si>
  <si>
    <t>A4, 80 gr, colorida</t>
  </si>
  <si>
    <t>02.02.01.00.05-52</t>
  </si>
  <si>
    <t>Separadores</t>
  </si>
  <si>
    <t>separadores A4, em cartolina , com furos  conj. 6 posições, cores sortidas</t>
  </si>
  <si>
    <t>conjunto</t>
  </si>
  <si>
    <t>02.02.01.00.05-53</t>
  </si>
  <si>
    <t>separadores A4, em cartolina , com furos  conj.12 posições, cores sortidas</t>
  </si>
  <si>
    <t>02.02.01.00.05-54</t>
  </si>
  <si>
    <t>separadores A4, em cartolina , com furos  conj.24 posições, cores sortidas</t>
  </si>
  <si>
    <t>02.02.01.00.05-60</t>
  </si>
  <si>
    <t>Caixas para Arquivo Morto</t>
  </si>
  <si>
    <t>caixas de arquivo definitivo com lombada, A4 de 80 mm</t>
  </si>
  <si>
    <t>02.02.01.00.05-61</t>
  </si>
  <si>
    <t>pastas para arquivo morto A4</t>
  </si>
  <si>
    <t>02.02.01.00.05-66</t>
  </si>
  <si>
    <t>Pastas de Aquivo</t>
  </si>
  <si>
    <t>pasta de arquivo comercial, revestido de plástico , lombada estreita A4, 40mm, c/ porta-etiquetas,s/ caixa</t>
  </si>
  <si>
    <t>02.02.01.00.05-67</t>
  </si>
  <si>
    <t>pasta de arquivo comercial, revestido de plástico, lombada média A4, 60 mm</t>
  </si>
  <si>
    <t>02.02.01.00.05-68</t>
  </si>
  <si>
    <t>Pasta de arquivo comercial revestido de plástico, lombada larga A4.80mm, c/ porta etiquetas, s/ caixa</t>
  </si>
  <si>
    <t>02.02.01.00.05-69</t>
  </si>
  <si>
    <t>Pasta de plastico transparente</t>
  </si>
  <si>
    <t>02.02.01.00.05-70</t>
  </si>
  <si>
    <t>Saco catálogo</t>
  </si>
  <si>
    <t>Agrafador</t>
  </si>
  <si>
    <t>Agrafador tiipo alicate</t>
  </si>
  <si>
    <t>AgrafadorIndustrial (grande)</t>
  </si>
  <si>
    <t>Aparalápis</t>
  </si>
  <si>
    <t>Apara-lapis metálico em cunha, com uma boca</t>
  </si>
  <si>
    <t>02.02.01.00.05-79</t>
  </si>
  <si>
    <t>Furador</t>
  </si>
  <si>
    <t>furador Grande com regua marginadora, até formato A3, c/capacidade até 250 folhas</t>
  </si>
  <si>
    <t>02.02.01.00.05-80</t>
  </si>
  <si>
    <t>Furador tamanho médio,metálico, com regua marginadora, com capacidade para 60 folhas</t>
  </si>
  <si>
    <t>02.02.01.00.05-81</t>
  </si>
  <si>
    <t>furador pequeno metálico, com régua marginadora com capacidade para 25 folhas</t>
  </si>
  <si>
    <t>02.02.01.00.05-82</t>
  </si>
  <si>
    <t>Máquina Calculadora</t>
  </si>
  <si>
    <t>Sem rolo</t>
  </si>
  <si>
    <t>02.02.01.00.05-91</t>
  </si>
  <si>
    <t>Saca agrafes</t>
  </si>
  <si>
    <t>saca agrafes p/ nº 10, 24/6, tipoo pinça</t>
  </si>
  <si>
    <t>02.02.01.00.05-92</t>
  </si>
  <si>
    <t>Saca agrafes tipo alicate com punho de plástico</t>
  </si>
  <si>
    <t>02.02.01.00.05-93</t>
  </si>
  <si>
    <t>Tesoura</t>
  </si>
  <si>
    <t>Tesoura em aço inoxidavel com pega de plástico resistente, 13cm</t>
  </si>
  <si>
    <t>02.02.01.00.05-94</t>
  </si>
  <si>
    <t>Tesoura em aço inoxidavel, 20cm</t>
  </si>
  <si>
    <t>02.02.01.00.05-95</t>
  </si>
  <si>
    <t>Tesoura em aço inoxidavel, com pegas de plásticos resistentes, e bicos redondos,13cm</t>
  </si>
  <si>
    <t>02.02.01.00.05-96</t>
  </si>
  <si>
    <t>Xis-acto</t>
  </si>
  <si>
    <t>Grande com faca do tipo x-Acto 18 mm, em aço inoxidável, com revestimento de plástico, dispositivo de segurança</t>
  </si>
  <si>
    <t>02.02.01.00.05-104</t>
  </si>
  <si>
    <t>CDs</t>
  </si>
  <si>
    <t>Caixa individuais</t>
  </si>
  <si>
    <t>02.02.01.00.05-114</t>
  </si>
  <si>
    <t>Pen Drive</t>
  </si>
  <si>
    <t>Pen drive USB, 2.0,  8GB</t>
  </si>
  <si>
    <t>02.02.01.00.05-115</t>
  </si>
  <si>
    <t>Pen drive  USB, 2.0 16GB</t>
  </si>
  <si>
    <t>02.02.01.00.05-116</t>
  </si>
  <si>
    <t>Pen drive  USB, 2.0 32GB</t>
  </si>
  <si>
    <t>02.02.01.00.05-117</t>
  </si>
  <si>
    <t>Disco Externo</t>
  </si>
  <si>
    <t>500GB</t>
  </si>
  <si>
    <t>02.02.01.00.05-118</t>
  </si>
  <si>
    <t>1 terabites</t>
  </si>
  <si>
    <t>02.02.01.00.05-119</t>
  </si>
  <si>
    <t>2 terabites</t>
  </si>
  <si>
    <t>02.02.01.00.05-121</t>
  </si>
  <si>
    <t>Cola Baton</t>
  </si>
  <si>
    <t>Grande 40gr</t>
  </si>
  <si>
    <t>02.02.01.00.05-122</t>
  </si>
  <si>
    <t xml:space="preserve"> media  21 grs</t>
  </si>
  <si>
    <t>02.02.01.00.05-123</t>
  </si>
  <si>
    <t>Pequena  8grs</t>
  </si>
  <si>
    <t>02.02.01.00.05-124</t>
  </si>
  <si>
    <t>Cola liquida</t>
  </si>
  <si>
    <t>02.02.01.00.05-125</t>
  </si>
  <si>
    <t xml:space="preserve">Fita-cola </t>
  </si>
  <si>
    <t>fita cola castanha grande (66*50mm aproximada/)</t>
  </si>
  <si>
    <t>fita cola transparente grande (66*50mm aproximada/)</t>
  </si>
  <si>
    <t>fita cola médio (12*33mm aproximada/)</t>
  </si>
  <si>
    <t>02.02.01.00.05-126</t>
  </si>
  <si>
    <t>Suporte para fita - cola</t>
  </si>
  <si>
    <t>Desenrolador de fita - cola</t>
  </si>
  <si>
    <t>02.02.01.00.05-130</t>
  </si>
  <si>
    <t>Esferográfica</t>
  </si>
  <si>
    <t>esferográfica de ponta média (1mm), azul</t>
  </si>
  <si>
    <t>02.02.01.00.05-131</t>
  </si>
  <si>
    <t>esferográfica de ponta média (1mm), preta</t>
  </si>
  <si>
    <t>02.02.01.00.05-132</t>
  </si>
  <si>
    <t>esferográfica de ponta média (1mm), verm.</t>
  </si>
  <si>
    <t>02.02.01.00.05-133</t>
  </si>
  <si>
    <t>caneta  azul, ponta de aço Roller Ball</t>
  </si>
  <si>
    <t>02.02.01.00.05-134</t>
  </si>
  <si>
    <t>caneta  preto, ponta de aço Roller Ball</t>
  </si>
  <si>
    <t>02.02.01.00.05-135</t>
  </si>
  <si>
    <t>caneta vermelha ponta de aço Roller ball</t>
  </si>
  <si>
    <t>Uni-signoUM-120  0,5 azul</t>
  </si>
  <si>
    <t>02.02.01.00.05-136</t>
  </si>
  <si>
    <t>Uni-signoUM-120  0,5 preto</t>
  </si>
  <si>
    <t>02.02.01.00.05-137</t>
  </si>
  <si>
    <t>Lápis de Carvão</t>
  </si>
  <si>
    <t xml:space="preserve"> lápis de carvão HB nº 1</t>
  </si>
  <si>
    <t>02.02.01.00.05-138</t>
  </si>
  <si>
    <t xml:space="preserve"> lápis de carvão HB nº 2</t>
  </si>
  <si>
    <t>02.02.01.00.05-139</t>
  </si>
  <si>
    <t xml:space="preserve"> lápis de carvão HB nº 3</t>
  </si>
  <si>
    <t>02.02.01.00.05-140</t>
  </si>
  <si>
    <t>Marcadores</t>
  </si>
  <si>
    <t>Fluorescentes 4 cores</t>
  </si>
  <si>
    <t>02.02.01.00.05-141</t>
  </si>
  <si>
    <t>Fluorescentes c/ ponta biselada</t>
  </si>
  <si>
    <t>02.02.01.00.05-142</t>
  </si>
  <si>
    <t>marcador de feltro ponta fina, cores sortidas c/ 12 cores</t>
  </si>
  <si>
    <t>02.02.01.00.05-145</t>
  </si>
  <si>
    <t>marcadores para CD</t>
  </si>
  <si>
    <t>marcadores para quadro branco</t>
  </si>
  <si>
    <t>02.02.01.00.05-146</t>
  </si>
  <si>
    <t>Minas para lapiseira</t>
  </si>
  <si>
    <t>minas 0,5 mm, HB</t>
  </si>
  <si>
    <t>02.02.01.00.05-147</t>
  </si>
  <si>
    <t>minas 0,7 mm, HB</t>
  </si>
  <si>
    <t>02.02.01.00.05-148</t>
  </si>
  <si>
    <t>Porta-minas</t>
  </si>
  <si>
    <t>lapiseira com borracha incorporada0,5 mm</t>
  </si>
  <si>
    <t>02.02.01.00.05-149</t>
  </si>
  <si>
    <t>lapiseira com borracha incorporada 0,7 mm</t>
  </si>
  <si>
    <t>02.02.01.00.05-154</t>
  </si>
  <si>
    <t>Pasta portfolio p/ despacho</t>
  </si>
  <si>
    <t>Pasta Assinaturas 24202 c/20</t>
  </si>
  <si>
    <t>02.02.01.00.05-155</t>
  </si>
  <si>
    <t>Agulhas para processos</t>
  </si>
  <si>
    <t>02.02.01.00.05-156</t>
  </si>
  <si>
    <t>Almofada p/ carimbos</t>
  </si>
  <si>
    <t>Azul</t>
  </si>
  <si>
    <t>02.02.01.00.05-171</t>
  </si>
  <si>
    <t>Frasco de Tinta p/ Almofada</t>
  </si>
  <si>
    <t>Tinta azul p/ almofada de carimbo 25/30ml</t>
  </si>
  <si>
    <t>02.02.01.00.05-175</t>
  </si>
  <si>
    <t>Livro de Ata</t>
  </si>
  <si>
    <t>02.02.01.00.05-176</t>
  </si>
  <si>
    <t>Livro de Entrada</t>
  </si>
  <si>
    <t>02.02.01.00.05-177</t>
  </si>
  <si>
    <t>Livro de ponto</t>
  </si>
  <si>
    <t>02.02.01.00.05-178</t>
  </si>
  <si>
    <t>Livro de protocolo</t>
  </si>
  <si>
    <t>Livro protocolo capa preta, A5</t>
  </si>
  <si>
    <t>02.02.01.00.05-179</t>
  </si>
  <si>
    <t>Livro de Protocolo e Correspondência</t>
  </si>
  <si>
    <t>Capas de Assunto</t>
  </si>
  <si>
    <t>02.02.01.00.05-180</t>
  </si>
  <si>
    <t>Livro de requerimentos</t>
  </si>
  <si>
    <t>02.02.01.00.05-181</t>
  </si>
  <si>
    <t>Livro de reclamação</t>
  </si>
  <si>
    <t>02.02.01.00.05-182</t>
  </si>
  <si>
    <t>Capa ou envelope p/CD</t>
  </si>
  <si>
    <t xml:space="preserve">bolsa plástica p/ 4 CD c/ muitiperfuração, A4 </t>
  </si>
  <si>
    <t>02.02.01.00.05-183</t>
  </si>
  <si>
    <t>capa ou envelope indivudual p/ CD</t>
  </si>
  <si>
    <t>02.02.01.00.05-188</t>
  </si>
  <si>
    <t>Agrafes</t>
  </si>
  <si>
    <t>24/6</t>
  </si>
  <si>
    <t>02.02.01.00.05-189</t>
  </si>
  <si>
    <t>26/6</t>
  </si>
  <si>
    <t>02.02.01.00.05-190</t>
  </si>
  <si>
    <t>Dim 45mm</t>
  </si>
  <si>
    <t>02.02.01.00.05-191</t>
  </si>
  <si>
    <t>Borrachas</t>
  </si>
  <si>
    <t xml:space="preserve">Borracha branca grande </t>
  </si>
  <si>
    <t>02.02.01.00.05-192</t>
  </si>
  <si>
    <t xml:space="preserve">Borracha branca pequena </t>
  </si>
  <si>
    <t>02.02.01.00.05-193</t>
  </si>
  <si>
    <t>Borracha mista p/ tinta e lápis grande</t>
  </si>
  <si>
    <t>02.02.01.00.05-194</t>
  </si>
  <si>
    <t>Borracha mista p/ tinta e lápis pequena</t>
  </si>
  <si>
    <t>02.02.01.00.05-195</t>
  </si>
  <si>
    <t>Clips</t>
  </si>
  <si>
    <t>25mm</t>
  </si>
  <si>
    <t>02.02.01.00.05-196</t>
  </si>
  <si>
    <t>30mm</t>
  </si>
  <si>
    <t>02.02.01.00.05-197</t>
  </si>
  <si>
    <t>32mm</t>
  </si>
  <si>
    <t>02.02.01.00.05-198</t>
  </si>
  <si>
    <t>45mm</t>
  </si>
  <si>
    <t>02.02.01.00.05-199</t>
  </si>
  <si>
    <t>50mm</t>
  </si>
  <si>
    <t>02.02.01.00.05-200</t>
  </si>
  <si>
    <t>Piones</t>
  </si>
  <si>
    <t xml:space="preserve">Piones com cabeça revestida a plastico </t>
  </si>
  <si>
    <t>02.02.01.00.05-201</t>
  </si>
  <si>
    <t>Elásticos</t>
  </si>
  <si>
    <t>Elástico nº 33 (saco de 25 gramas)</t>
  </si>
  <si>
    <t>02.02.01.00.05-206</t>
  </si>
  <si>
    <t xml:space="preserve">Pilha alcalina </t>
  </si>
  <si>
    <t>Pilha alcalina 2A</t>
  </si>
  <si>
    <t>Pilha alcalina 3A pequeno</t>
  </si>
  <si>
    <t>02.02.01.00.05-209</t>
  </si>
  <si>
    <t>Tinta Correctora</t>
  </si>
  <si>
    <t>Corrector em caneta, ponta micro fina, 7 ml aproximada/</t>
  </si>
  <si>
    <t>02.02.01.00.05-213</t>
  </si>
  <si>
    <t>Rolo de sisal</t>
  </si>
  <si>
    <t>Rolo de Sisal</t>
  </si>
  <si>
    <t>02.02.01.00.05-222</t>
  </si>
  <si>
    <t xml:space="preserve">Carimbo de Entrada </t>
  </si>
  <si>
    <t>Carimbo de Entrada (correspondencia)</t>
  </si>
  <si>
    <t>Consumíveis de Impressão</t>
  </si>
  <si>
    <t xml:space="preserve">Total Lote 2 </t>
  </si>
  <si>
    <t>TINTEIROS  IMPRESSORAS</t>
  </si>
  <si>
    <t>Hp OfficeJet Pro 7720Nw/</t>
  </si>
  <si>
    <t>HP 953XL Azul</t>
  </si>
  <si>
    <t>HP 953XL Amarelo</t>
  </si>
  <si>
    <t>HP 953XL Majenta</t>
  </si>
  <si>
    <t>HP 953XL Preto</t>
  </si>
  <si>
    <t>Brother MFC - J6530 DW</t>
  </si>
  <si>
    <t>LC-3219C XL Azul</t>
  </si>
  <si>
    <t>LC-3219M XL Majenta</t>
  </si>
  <si>
    <t>LC-3219Y XL Amarelo</t>
  </si>
  <si>
    <t>LC-3219K XL Preto</t>
  </si>
  <si>
    <t>Hp OfficeJet Pro 6960</t>
  </si>
  <si>
    <t>HP 903 XL Azul</t>
  </si>
  <si>
    <t>HP 903 XL Majenta</t>
  </si>
  <si>
    <t>HP 903 XL Amarelo</t>
  </si>
  <si>
    <t>HP 903 XL Preto</t>
  </si>
  <si>
    <t>Hp OfficeJet Pro 7612</t>
  </si>
  <si>
    <t>HP 933XL Azul</t>
  </si>
  <si>
    <t>HP 933XL Majenta</t>
  </si>
  <si>
    <t>HP 933XL Amarelo</t>
  </si>
  <si>
    <t>HP 932XL Preto</t>
  </si>
  <si>
    <t>Hp OfficeJet 3830</t>
  </si>
  <si>
    <t>302XL Preto</t>
  </si>
  <si>
    <t>302XL Tricor</t>
  </si>
  <si>
    <t>HP JET Pro 8022e</t>
  </si>
  <si>
    <t>HP 912 XL Azul</t>
  </si>
  <si>
    <t>HP 912 XL Majenta</t>
  </si>
  <si>
    <t>HP 912 XL Amarelo</t>
  </si>
  <si>
    <t>HP 912 XL Preto</t>
  </si>
  <si>
    <t>TONERS  IMPRESSORAS</t>
  </si>
  <si>
    <t>Brother MFC -91 40DCN</t>
  </si>
  <si>
    <t>Brother TN-245 Azul</t>
  </si>
  <si>
    <t>Brother TN-245 Amarelo</t>
  </si>
  <si>
    <t>Brother TN-245 Majenta</t>
  </si>
  <si>
    <t>Brother TN-241 Preto</t>
  </si>
  <si>
    <t>Color Laser Jet Pro MFP M477 fnW</t>
  </si>
  <si>
    <t>HP 410A Azul</t>
  </si>
  <si>
    <t>HP 410A Amarelo</t>
  </si>
  <si>
    <t>HP 410A Majenta</t>
  </si>
  <si>
    <t>HP 410A Preto</t>
  </si>
  <si>
    <t>Brother DCP - 9055 CDN</t>
  </si>
  <si>
    <t>Brother TN 320 Azul</t>
  </si>
  <si>
    <t>Brother TN 320 Majenta</t>
  </si>
  <si>
    <t>Brother TN 320 Amarelo</t>
  </si>
  <si>
    <t>Brother TN 320 Preto</t>
  </si>
  <si>
    <t>Konica Minolta bizhub 211</t>
  </si>
  <si>
    <t>K. Minolta TN211 Preto</t>
  </si>
  <si>
    <t>HP Laser Jet 700 Color MFD M775</t>
  </si>
  <si>
    <t>HP 651A Azul</t>
  </si>
  <si>
    <t>HP 651A Amarelo</t>
  </si>
  <si>
    <t>HP 651A Majenta</t>
  </si>
  <si>
    <t>HP 651A Preto</t>
  </si>
  <si>
    <t>Sub-Total</t>
  </si>
  <si>
    <t xml:space="preserve">Dotação Orçamental </t>
  </si>
  <si>
    <t>Cativo</t>
  </si>
  <si>
    <t>Total Desponivel</t>
  </si>
  <si>
    <t>02.02.02</t>
  </si>
  <si>
    <t>Aquisição de serviços</t>
  </si>
  <si>
    <t xml:space="preserve">02.02.02.01.00 </t>
  </si>
  <si>
    <t>Categoria: Vigilância e segurança</t>
  </si>
  <si>
    <t xml:space="preserve">02.02.02.01.01 </t>
  </si>
  <si>
    <t>Categoria: Limpeza, higiene e conforto</t>
  </si>
  <si>
    <t>Aquisição de activos fixos</t>
  </si>
  <si>
    <t>03.01.01.02.03.01:</t>
  </si>
  <si>
    <t>Categoria: Equipamento Administrativo</t>
  </si>
  <si>
    <t xml:space="preserve">Mobiliários </t>
  </si>
  <si>
    <t>Secretária</t>
  </si>
  <si>
    <t>Estante</t>
  </si>
  <si>
    <t>Cadeira</t>
  </si>
  <si>
    <t>Computador</t>
  </si>
  <si>
    <t>Împressora</t>
  </si>
  <si>
    <t>UPS</t>
  </si>
  <si>
    <t>Data: _____/____/ 20…..</t>
  </si>
  <si>
    <t>Elaborado por:</t>
  </si>
  <si>
    <t>Nome:</t>
  </si>
  <si>
    <t>Versão:</t>
  </si>
  <si>
    <t>Data:</t>
  </si>
  <si>
    <t>DGPOG</t>
  </si>
  <si>
    <t>caixa</t>
  </si>
  <si>
    <t>caixa c/50 fls</t>
  </si>
  <si>
    <t xml:space="preserve">bolsa plástica p/ 4 CD, com muitiperfuração, A4 </t>
  </si>
  <si>
    <t>02.02.01.00.05-223</t>
  </si>
  <si>
    <t>molha dedos</t>
  </si>
  <si>
    <t>TINTEIROS</t>
  </si>
  <si>
    <t>7730Nw</t>
  </si>
  <si>
    <t>TONERS</t>
  </si>
  <si>
    <t>DGH</t>
  </si>
  <si>
    <t>02.02.01.00.05-207</t>
  </si>
  <si>
    <t>Tinteiros Impressoras</t>
  </si>
  <si>
    <t>Hp OfficeJet Pro 7720/7730 Nw</t>
  </si>
  <si>
    <t>HP Officejet Pro 8022912</t>
  </si>
  <si>
    <t>912 XL Azul</t>
  </si>
  <si>
    <t>913 XL Amarelo</t>
  </si>
  <si>
    <t>914 XL Majenta</t>
  </si>
  <si>
    <t>915 XL Preto</t>
  </si>
  <si>
    <t>Brother MFC -</t>
  </si>
  <si>
    <t xml:space="preserve">Color Laser Jet Pro MFPr </t>
  </si>
  <si>
    <t>IGOTCI</t>
  </si>
  <si>
    <t>MIOTH</t>
  </si>
  <si>
    <t>CustoGlobal Estimado</t>
  </si>
  <si>
    <t>OBS</t>
  </si>
  <si>
    <t>Unidade e Medida</t>
  </si>
  <si>
    <t>GM Quant.</t>
  </si>
  <si>
    <t>DGPOG Quant</t>
  </si>
  <si>
    <t>DGH Quant.</t>
  </si>
  <si>
    <t>IGCI Quant.</t>
  </si>
  <si>
    <t xml:space="preserve"> Total</t>
  </si>
  <si>
    <t>Concurso publico</t>
  </si>
  <si>
    <t>X</t>
  </si>
  <si>
    <t>Argola p/ encadernação de 16 mm</t>
  </si>
  <si>
    <t>Argola p/ encadernação de 19 mm</t>
  </si>
  <si>
    <t>Argola p/ encadernação de 25 mm</t>
  </si>
  <si>
    <t>bloco de notas adesivas, 75*75mm C/ 500 unidades</t>
  </si>
  <si>
    <t>bloco de notas adesivas 38*51, aproximadamente, 100 folhas</t>
  </si>
  <si>
    <t xml:space="preserve">marca páginas coloridas, aprox. 5*12*50 mm </t>
  </si>
  <si>
    <t xml:space="preserve">A3, 80 gr, branca </t>
  </si>
  <si>
    <t>Papel Cartonia Iris A4 Canson Branco</t>
  </si>
  <si>
    <t>A4, 80 gr, colorido</t>
  </si>
  <si>
    <t>Pastas  Arquivo Morto</t>
  </si>
  <si>
    <t>Pastas de Arquivo</t>
  </si>
  <si>
    <t>Saco catálogo ( 100 sac)</t>
  </si>
  <si>
    <t>Agrafador tipo alicate</t>
  </si>
  <si>
    <t>Agrafador Industrial (grande)</t>
  </si>
  <si>
    <t>Apara-lápis</t>
  </si>
  <si>
    <t>apara-lapis metálico em cunha, com uma boca</t>
  </si>
  <si>
    <t>fita cola grande (66*50mm aproximada/)</t>
  </si>
  <si>
    <t>fita cola pequena</t>
  </si>
  <si>
    <t>caneta preto, ponta de aço Roller Ball</t>
  </si>
  <si>
    <t>caneta vermelha ponta de aço Roller Ball</t>
  </si>
  <si>
    <t xml:space="preserve">caixa </t>
  </si>
  <si>
    <t>Minas</t>
  </si>
  <si>
    <t>lapiseira com borracha incorporada 0,5 mm</t>
  </si>
  <si>
    <t>Apagador para quadro branco</t>
  </si>
  <si>
    <t>Apagagor para o quadro branco</t>
  </si>
  <si>
    <t xml:space="preserve"> Almofada p/ carimbo</t>
  </si>
  <si>
    <t>Almofada azul d/ carimbo 25/30ml</t>
  </si>
  <si>
    <t>Tinta Almofada p/ carimbo</t>
  </si>
  <si>
    <t>Livro Entrada de Pautado</t>
  </si>
  <si>
    <t>Livro de Pautado</t>
  </si>
  <si>
    <t>Capas de assuntos</t>
  </si>
  <si>
    <t>Capas de assuntos A4</t>
  </si>
  <si>
    <t>24/6mm</t>
  </si>
  <si>
    <t>26/6mm</t>
  </si>
  <si>
    <t>Pilha alcalina 3A</t>
  </si>
  <si>
    <t>Consumiveis de impressão</t>
  </si>
  <si>
    <t>Tinteiro p/ im+C154:L179pressoras  HP Office Pro 7720Nw/7730NW</t>
  </si>
  <si>
    <t>Tinteiro p/ impressora Brother MFC - J6530 DW</t>
  </si>
  <si>
    <t>Tinteiro p/ impressora HP Office Pro 6960</t>
  </si>
  <si>
    <t>Tinteiro p/ impressora HP officejet Pro 7612</t>
  </si>
  <si>
    <t>Tinteiro p/ impressora HP Office 3830</t>
  </si>
  <si>
    <t>Tinteiros P7 Impressora HP Officejet Pro 8022e</t>
  </si>
  <si>
    <t>Toners Impressoras</t>
  </si>
  <si>
    <t>Toners p/ impressora Brother MFC -91 40DCN</t>
  </si>
  <si>
    <t>Toner Color Laser Jet Pro MFP M477 fnW</t>
  </si>
  <si>
    <t>Toners Brother DCP - 9055 CDN</t>
  </si>
  <si>
    <t>Toners Konica Minolta bizhub 211</t>
  </si>
  <si>
    <t>Toners HP Laser Jet 700 Color MFD M775</t>
  </si>
  <si>
    <t>Aquisição de Serviços</t>
  </si>
  <si>
    <t>03.01.01.02.01.01.01:</t>
  </si>
  <si>
    <t xml:space="preserve">Categoria: Viaturas Ligeiros de Passageiros </t>
  </si>
  <si>
    <t>Total Cativo</t>
  </si>
  <si>
    <t>Total Disponivel</t>
  </si>
  <si>
    <t xml:space="preserve">    Elaborado por:</t>
  </si>
  <si>
    <t xml:space="preserve">  Aprovado por:</t>
  </si>
  <si>
    <t>Dotação Orçamental  de Aquisição de Bens  Estimado para o ano 2023</t>
  </si>
  <si>
    <t>Dotação Orçamental  de Aquisição de  Serviços Estimado para o ano 2023</t>
  </si>
  <si>
    <t>Dotação Orç.</t>
  </si>
  <si>
    <t>Total Disp.</t>
  </si>
  <si>
    <t>IGOTCI Ac</t>
  </si>
  <si>
    <t>IGOTCI REC CONS</t>
  </si>
  <si>
    <t>Material De Escritório</t>
  </si>
  <si>
    <t>Limpesa higiene e conforto</t>
  </si>
  <si>
    <t>Segurança e vigilancia</t>
  </si>
  <si>
    <t xml:space="preserve">Total </t>
  </si>
  <si>
    <t>Pilha alcalina AAA</t>
  </si>
  <si>
    <t>Dotação Orçamental  de Aquisição de Bens e Serviços Estimado para o ano 2025</t>
  </si>
  <si>
    <t>Custo Global Estimado do Plano Anual das Aquisições Públicas para ano 2025</t>
  </si>
  <si>
    <t>02.02.02.01.03.01-Assistência Técnica - Residentes</t>
  </si>
  <si>
    <t>02.02.02.01.03.01</t>
  </si>
  <si>
    <t>Assistência Técnica - Residentes</t>
  </si>
  <si>
    <t>Consultoria para a elaboração do manual de procedimentos da IGOTCI</t>
  </si>
  <si>
    <t>Consultoria para a revisão do Decreto-lei nº 45/2010</t>
  </si>
  <si>
    <t>Consultoria para criação de um regime de embargo de obra nova pela IGOTCI</t>
  </si>
  <si>
    <t>Consultoria para a revisão dos estatutos da igotci</t>
  </si>
  <si>
    <t>Contratação de serviços de consultoria para efetivação do Curso de formação específico</t>
  </si>
  <si>
    <t>Consultoria para a transição do GRP para IGRP Web</t>
  </si>
  <si>
    <t>02.01.01.02.07</t>
  </si>
  <si>
    <t>Formação</t>
  </si>
  <si>
    <t>Contrato de prestação de serviços para ministrar formações sobre prevenção de lavagem de capitais</t>
  </si>
  <si>
    <t xml:space="preserve"> Equipamento Administrativo</t>
  </si>
  <si>
    <t>impressora</t>
  </si>
  <si>
    <t>ÂNGELA GONÇALVEZ</t>
  </si>
  <si>
    <t>MARIA DA LUZ BETTENCOURT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</si>
</sst>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.00\ _€"/>
    <numFmt numFmtId="166" formatCode="_-* #,##0.00\ _​_-;\-* #,##0.00\ _​_-;_-* &quot;-&quot;??\ _​_-;_-@_-"/>
  </numFmts>
  <fonts count="5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rgb="FF00B0F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FF0000"/>
      <name val="Arial"/>
      <family val="2"/>
    </font>
    <font>
      <b/>
      <i/>
      <sz val="16"/>
      <color rgb="FFFF0000"/>
      <name val="Arial"/>
      <family val="2"/>
    </font>
    <font>
      <b/>
      <i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6"/>
      <name val="Calibri"/>
      <family val="2"/>
      <scheme val="minor"/>
    </font>
    <font>
      <sz val="12"/>
      <color theme="2" tint="-0.749992370372631"/>
      <name val="Arial"/>
      <family val="2"/>
    </font>
    <font>
      <sz val="12"/>
      <color theme="2" tint="-0.89999084444715716"/>
      <name val="Arial"/>
      <family val="2"/>
    </font>
    <font>
      <b/>
      <sz val="8"/>
      <name val="Arial"/>
      <family val="2"/>
    </font>
    <font>
      <b/>
      <sz val="7"/>
      <color rgb="FF8B0000"/>
      <name val="Verdana"/>
      <family val="2"/>
    </font>
    <font>
      <sz val="14"/>
      <color theme="1"/>
      <name val="Calibri"/>
      <family val="2"/>
      <scheme val="minor"/>
    </font>
    <font>
      <sz val="12"/>
      <color theme="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</borders>
  <cellStyleXfs count="6">
    <xf numFmtId="0" fontId="0" fillId="0" borderId="0"/>
    <xf numFmtId="44" fontId="11" fillId="0" borderId="0" applyFon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579">
    <xf numFmtId="0" fontId="0" fillId="0" borderId="0" xfId="0"/>
    <xf numFmtId="4" fontId="1" fillId="7" borderId="0" xfId="0" applyNumberFormat="1" applyFont="1" applyFill="1" applyAlignment="1">
      <alignment vertical="center" wrapText="1"/>
    </xf>
    <xf numFmtId="0" fontId="1" fillId="0" borderId="0" xfId="0" applyFont="1" applyProtection="1">
      <protection locked="0"/>
    </xf>
    <xf numFmtId="0" fontId="15" fillId="0" borderId="0" xfId="0" applyFont="1"/>
    <xf numFmtId="0" fontId="2" fillId="7" borderId="0" xfId="0" applyFont="1" applyFill="1" applyAlignment="1">
      <alignment horizontal="right" vertical="center"/>
    </xf>
    <xf numFmtId="43" fontId="2" fillId="7" borderId="0" xfId="5" applyFont="1" applyFill="1" applyAlignment="1">
      <alignment vertical="center"/>
    </xf>
    <xf numFmtId="0" fontId="16" fillId="7" borderId="0" xfId="0" applyFont="1" applyFill="1"/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2" fillId="7" borderId="0" xfId="0" applyFont="1" applyFill="1" applyAlignment="1">
      <alignment horizontal="left" vertical="center"/>
    </xf>
    <xf numFmtId="0" fontId="16" fillId="7" borderId="0" xfId="0" applyFont="1" applyFill="1" applyAlignment="1">
      <alignment wrapText="1"/>
    </xf>
    <xf numFmtId="0" fontId="16" fillId="7" borderId="0" xfId="0" applyFont="1" applyFill="1" applyAlignment="1">
      <alignment horizontal="left"/>
    </xf>
    <xf numFmtId="43" fontId="16" fillId="7" borderId="0" xfId="5" applyFont="1" applyFill="1"/>
    <xf numFmtId="0" fontId="17" fillId="0" borderId="0" xfId="0" applyFont="1"/>
    <xf numFmtId="43" fontId="3" fillId="7" borderId="0" xfId="5" applyFont="1" applyFill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3" fontId="19" fillId="0" borderId="8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18" fillId="8" borderId="8" xfId="0" applyFont="1" applyFill="1" applyBorder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left" vertical="center"/>
    </xf>
    <xf numFmtId="43" fontId="4" fillId="0" borderId="0" xfId="5" applyFont="1" applyFill="1" applyBorder="1" applyAlignment="1" applyProtection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0" fontId="4" fillId="7" borderId="0" xfId="0" applyFont="1" applyFill="1" applyAlignment="1">
      <alignment horizontal="left"/>
    </xf>
    <xf numFmtId="43" fontId="4" fillId="7" borderId="0" xfId="5" applyFont="1" applyFill="1" applyBorder="1" applyAlignment="1">
      <alignment horizontal="center"/>
    </xf>
    <xf numFmtId="0" fontId="4" fillId="7" borderId="0" xfId="0" applyFont="1" applyFill="1" applyAlignment="1" applyProtection="1">
      <alignment horizontal="left"/>
      <protection locked="0"/>
    </xf>
    <xf numFmtId="43" fontId="4" fillId="7" borderId="0" xfId="5" applyFont="1" applyFill="1" applyAlignment="1" applyProtection="1">
      <alignment horizontal="center"/>
      <protection locked="0"/>
    </xf>
    <xf numFmtId="164" fontId="4" fillId="7" borderId="0" xfId="0" applyNumberFormat="1" applyFont="1" applyFill="1" applyProtection="1">
      <protection locked="0"/>
    </xf>
    <xf numFmtId="0" fontId="4" fillId="7" borderId="0" xfId="0" applyFont="1" applyFill="1" applyProtection="1">
      <protection locked="0"/>
    </xf>
    <xf numFmtId="0" fontId="5" fillId="7" borderId="0" xfId="0" applyFont="1" applyFill="1" applyAlignment="1">
      <alignment horizontal="center"/>
    </xf>
    <xf numFmtId="43" fontId="5" fillId="7" borderId="0" xfId="5" applyFont="1" applyFill="1" applyBorder="1" applyAlignment="1">
      <alignment horizontal="center"/>
    </xf>
    <xf numFmtId="0" fontId="6" fillId="7" borderId="0" xfId="0" applyFont="1" applyFill="1" applyAlignment="1">
      <alignment horizontal="left" vertical="center"/>
    </xf>
    <xf numFmtId="0" fontId="5" fillId="7" borderId="0" xfId="0" applyFont="1" applyFill="1" applyAlignment="1" applyProtection="1">
      <alignment horizontal="left" wrapText="1"/>
      <protection locked="0"/>
    </xf>
    <xf numFmtId="0" fontId="5" fillId="7" borderId="0" xfId="0" applyFont="1" applyFill="1" applyAlignment="1" applyProtection="1">
      <alignment horizontal="left"/>
      <protection locked="0"/>
    </xf>
    <xf numFmtId="43" fontId="5" fillId="7" borderId="0" xfId="5" applyFont="1" applyFill="1" applyAlignment="1" applyProtection="1">
      <alignment horizontal="center"/>
      <protection locked="0"/>
    </xf>
    <xf numFmtId="164" fontId="5" fillId="7" borderId="0" xfId="0" applyNumberFormat="1" applyFont="1" applyFill="1" applyProtection="1">
      <protection locked="0"/>
    </xf>
    <xf numFmtId="0" fontId="5" fillId="7" borderId="0" xfId="0" applyFont="1" applyFill="1" applyProtection="1">
      <protection locked="0"/>
    </xf>
    <xf numFmtId="0" fontId="6" fillId="7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wrapText="1"/>
    </xf>
    <xf numFmtId="0" fontId="6" fillId="9" borderId="0" xfId="0" applyFont="1" applyFill="1" applyAlignment="1">
      <alignment horizontal="center" vertical="center"/>
    </xf>
    <xf numFmtId="43" fontId="6" fillId="7" borderId="0" xfId="5" applyFont="1" applyFill="1" applyAlignment="1">
      <alignment vertical="center"/>
    </xf>
    <xf numFmtId="164" fontId="5" fillId="7" borderId="0" xfId="0" applyNumberFormat="1" applyFont="1" applyFill="1"/>
    <xf numFmtId="0" fontId="5" fillId="7" borderId="0" xfId="0" applyFont="1" applyFill="1" applyAlignment="1">
      <alignment horizontal="center" wrapText="1"/>
    </xf>
    <xf numFmtId="0" fontId="20" fillId="0" borderId="0" xfId="0" applyFont="1"/>
    <xf numFmtId="0" fontId="20" fillId="0" borderId="8" xfId="0" applyFont="1" applyBorder="1" applyAlignment="1">
      <alignment vertical="center"/>
    </xf>
    <xf numFmtId="0" fontId="4" fillId="10" borderId="14" xfId="0" applyFont="1" applyFill="1" applyBorder="1" applyAlignment="1">
      <alignment horizontal="center" vertical="center"/>
    </xf>
    <xf numFmtId="3" fontId="19" fillId="10" borderId="8" xfId="0" applyNumberFormat="1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vertical="center" wrapText="1"/>
    </xf>
    <xf numFmtId="0" fontId="4" fillId="1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3" fontId="22" fillId="0" borderId="0" xfId="5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20" fillId="0" borderId="8" xfId="0" applyFont="1" applyBorder="1" applyAlignment="1">
      <alignment vertical="center" wrapText="1"/>
    </xf>
    <xf numFmtId="0" fontId="23" fillId="7" borderId="0" xfId="0" applyFont="1" applyFill="1"/>
    <xf numFmtId="4" fontId="4" fillId="0" borderId="8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4" fontId="4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/>
    </xf>
    <xf numFmtId="0" fontId="19" fillId="10" borderId="14" xfId="0" applyFont="1" applyFill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4" fillId="10" borderId="14" xfId="0" applyFont="1" applyFill="1" applyBorder="1" applyAlignment="1">
      <alignment horizontal="center"/>
    </xf>
    <xf numFmtId="0" fontId="7" fillId="0" borderId="20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7" borderId="21" xfId="0" applyFont="1" applyFill="1" applyBorder="1" applyAlignment="1">
      <alignment vertical="top"/>
    </xf>
    <xf numFmtId="0" fontId="7" fillId="0" borderId="2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8" xfId="3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7" fillId="7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4" fontId="4" fillId="11" borderId="8" xfId="0" applyNumberFormat="1" applyFont="1" applyFill="1" applyBorder="1" applyAlignment="1">
      <alignment horizontal="left" vertical="center"/>
    </xf>
    <xf numFmtId="0" fontId="7" fillId="11" borderId="14" xfId="0" applyFont="1" applyFill="1" applyBorder="1" applyAlignment="1">
      <alignment vertical="top"/>
    </xf>
    <xf numFmtId="4" fontId="4" fillId="11" borderId="6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vertical="top"/>
    </xf>
    <xf numFmtId="0" fontId="4" fillId="0" borderId="14" xfId="0" applyFont="1" applyBorder="1" applyAlignment="1">
      <alignment horizontal="center" vertical="center" wrapText="1" shrinkToFit="1"/>
    </xf>
    <xf numFmtId="0" fontId="18" fillId="2" borderId="28" xfId="0" applyFont="1" applyFill="1" applyBorder="1" applyAlignment="1">
      <alignment horizontal="center" vertical="center" wrapText="1"/>
    </xf>
    <xf numFmtId="4" fontId="19" fillId="10" borderId="8" xfId="0" applyNumberFormat="1" applyFont="1" applyFill="1" applyBorder="1" applyAlignment="1">
      <alignment vertical="center" wrapText="1"/>
    </xf>
    <xf numFmtId="4" fontId="4" fillId="10" borderId="8" xfId="0" applyNumberFormat="1" applyFont="1" applyFill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top"/>
    </xf>
    <xf numFmtId="4" fontId="7" fillId="0" borderId="8" xfId="0" applyNumberFormat="1" applyFont="1" applyBorder="1" applyAlignment="1">
      <alignment horizontal="center"/>
    </xf>
    <xf numFmtId="4" fontId="7" fillId="7" borderId="8" xfId="0" applyNumberFormat="1" applyFont="1" applyFill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 vertical="center"/>
    </xf>
    <xf numFmtId="4" fontId="4" fillId="8" borderId="31" xfId="5" applyNumberFormat="1" applyFont="1" applyFill="1" applyBorder="1" applyAlignment="1">
      <alignment horizontal="center"/>
    </xf>
    <xf numFmtId="4" fontId="19" fillId="7" borderId="30" xfId="0" applyNumberFormat="1" applyFont="1" applyFill="1" applyBorder="1" applyAlignment="1">
      <alignment vertical="center" wrapText="1"/>
    </xf>
    <xf numFmtId="0" fontId="4" fillId="7" borderId="0" xfId="0" applyFont="1" applyFill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0" fontId="19" fillId="10" borderId="5" xfId="0" applyFont="1" applyFill="1" applyBorder="1" applyAlignment="1">
      <alignment vertical="center" wrapText="1"/>
    </xf>
    <xf numFmtId="3" fontId="19" fillId="10" borderId="6" xfId="0" applyNumberFormat="1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left"/>
    </xf>
    <xf numFmtId="0" fontId="4" fillId="7" borderId="31" xfId="0" applyFont="1" applyFill="1" applyBorder="1" applyAlignment="1">
      <alignment horizontal="left"/>
    </xf>
    <xf numFmtId="4" fontId="19" fillId="7" borderId="8" xfId="0" applyNumberFormat="1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left"/>
    </xf>
    <xf numFmtId="0" fontId="4" fillId="10" borderId="35" xfId="0" applyFont="1" applyFill="1" applyBorder="1" applyAlignment="1">
      <alignment horizontal="left"/>
    </xf>
    <xf numFmtId="4" fontId="19" fillId="10" borderId="1" xfId="0" applyNumberFormat="1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left"/>
    </xf>
    <xf numFmtId="4" fontId="4" fillId="0" borderId="8" xfId="0" applyNumberFormat="1" applyFont="1" applyBorder="1" applyAlignment="1">
      <alignment horizontal="center" vertical="center"/>
    </xf>
    <xf numFmtId="0" fontId="2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7" borderId="0" xfId="0" applyFont="1" applyFill="1" applyAlignment="1">
      <alignment horizontal="left"/>
    </xf>
    <xf numFmtId="0" fontId="4" fillId="10" borderId="31" xfId="0" applyFont="1" applyFill="1" applyBorder="1" applyAlignment="1">
      <alignment horizontal="left"/>
    </xf>
    <xf numFmtId="0" fontId="4" fillId="10" borderId="34" xfId="0" applyFont="1" applyFill="1" applyBorder="1" applyAlignment="1">
      <alignment horizontal="left"/>
    </xf>
    <xf numFmtId="0" fontId="18" fillId="8" borderId="31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wrapText="1"/>
    </xf>
    <xf numFmtId="4" fontId="4" fillId="7" borderId="8" xfId="0" applyNumberFormat="1" applyFont="1" applyFill="1" applyBorder="1" applyAlignment="1">
      <alignment horizontal="left" vertical="center"/>
    </xf>
    <xf numFmtId="0" fontId="7" fillId="7" borderId="14" xfId="0" applyFont="1" applyFill="1" applyBorder="1" applyAlignment="1">
      <alignment vertical="top"/>
    </xf>
    <xf numFmtId="0" fontId="24" fillId="7" borderId="8" xfId="0" applyFont="1" applyFill="1" applyBorder="1" applyAlignment="1">
      <alignment horizontal="left" vertical="top" wrapText="1"/>
    </xf>
    <xf numFmtId="4" fontId="18" fillId="3" borderId="8" xfId="0" applyNumberFormat="1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4" fontId="8" fillId="13" borderId="5" xfId="0" applyNumberFormat="1" applyFont="1" applyFill="1" applyBorder="1" applyAlignment="1">
      <alignment horizontal="left" vertical="center"/>
    </xf>
    <xf numFmtId="4" fontId="18" fillId="13" borderId="5" xfId="0" applyNumberFormat="1" applyFont="1" applyFill="1" applyBorder="1" applyAlignment="1">
      <alignment horizontal="left" vertical="center"/>
    </xf>
    <xf numFmtId="4" fontId="18" fillId="13" borderId="8" xfId="0" applyNumberFormat="1" applyFont="1" applyFill="1" applyBorder="1" applyAlignment="1">
      <alignment horizontal="left" vertical="center"/>
    </xf>
    <xf numFmtId="4" fontId="18" fillId="13" borderId="6" xfId="0" applyNumberFormat="1" applyFont="1" applyFill="1" applyBorder="1" applyAlignment="1">
      <alignment horizontal="left" vertical="center"/>
    </xf>
    <xf numFmtId="4" fontId="8" fillId="13" borderId="17" xfId="0" applyNumberFormat="1" applyFont="1" applyFill="1" applyBorder="1" applyAlignment="1">
      <alignment horizontal="left" vertical="center"/>
    </xf>
    <xf numFmtId="0" fontId="2" fillId="7" borderId="0" xfId="0" applyFont="1" applyFill="1" applyAlignment="1">
      <alignment horizontal="left"/>
    </xf>
    <xf numFmtId="0" fontId="18" fillId="2" borderId="28" xfId="0" applyFont="1" applyFill="1" applyBorder="1" applyAlignment="1">
      <alignment wrapText="1"/>
    </xf>
    <xf numFmtId="0" fontId="18" fillId="0" borderId="4" xfId="0" applyFont="1" applyBorder="1" applyAlignment="1">
      <alignment horizontal="left" wrapText="1"/>
    </xf>
    <xf numFmtId="0" fontId="19" fillId="0" borderId="11" xfId="0" applyFont="1" applyBorder="1" applyAlignment="1">
      <alignment horizontal="left"/>
    </xf>
    <xf numFmtId="4" fontId="4" fillId="0" borderId="6" xfId="0" applyNumberFormat="1" applyFont="1" applyBorder="1" applyAlignment="1">
      <alignment horizontal="left"/>
    </xf>
    <xf numFmtId="4" fontId="4" fillId="0" borderId="8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19" fillId="0" borderId="6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20" fillId="0" borderId="8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/>
    </xf>
    <xf numFmtId="4" fontId="4" fillId="11" borderId="6" xfId="0" applyNumberFormat="1" applyFont="1" applyFill="1" applyBorder="1" applyAlignment="1">
      <alignment horizontal="left"/>
    </xf>
    <xf numFmtId="0" fontId="19" fillId="0" borderId="0" xfId="0" applyFont="1" applyAlignment="1">
      <alignment horizontal="left"/>
    </xf>
    <xf numFmtId="4" fontId="4" fillId="11" borderId="8" xfId="0" applyNumberFormat="1" applyFont="1" applyFill="1" applyBorder="1" applyAlignment="1">
      <alignment horizontal="left"/>
    </xf>
    <xf numFmtId="0" fontId="15" fillId="0" borderId="0" xfId="0" applyFont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4" fillId="10" borderId="32" xfId="0" applyFont="1" applyFill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7" borderId="21" xfId="0" applyFont="1" applyFill="1" applyBorder="1" applyAlignment="1">
      <alignment vertical="center"/>
    </xf>
    <xf numFmtId="0" fontId="4" fillId="10" borderId="37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7" borderId="32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18" fillId="13" borderId="8" xfId="0" applyNumberFormat="1" applyFont="1" applyFill="1" applyBorder="1" applyAlignment="1">
      <alignment horizontal="left"/>
    </xf>
    <xf numFmtId="0" fontId="7" fillId="7" borderId="8" xfId="0" applyFont="1" applyFill="1" applyBorder="1" applyAlignment="1">
      <alignment horizontal="left" wrapText="1"/>
    </xf>
    <xf numFmtId="0" fontId="2" fillId="14" borderId="0" xfId="0" applyFont="1" applyFill="1" applyAlignment="1">
      <alignment horizontal="left"/>
    </xf>
    <xf numFmtId="0" fontId="18" fillId="2" borderId="28" xfId="0" applyFont="1" applyFill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7" fillId="0" borderId="39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7" borderId="39" xfId="0" applyFont="1" applyFill="1" applyBorder="1" applyAlignment="1">
      <alignment horizontal="left" wrapText="1"/>
    </xf>
    <xf numFmtId="0" fontId="7" fillId="7" borderId="38" xfId="0" applyFont="1" applyFill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49" fontId="7" fillId="0" borderId="39" xfId="0" applyNumberFormat="1" applyFont="1" applyBorder="1" applyAlignment="1">
      <alignment horizontal="left" wrapText="1"/>
    </xf>
    <xf numFmtId="0" fontId="7" fillId="0" borderId="39" xfId="3" applyFont="1" applyFill="1" applyBorder="1" applyAlignment="1">
      <alignment horizontal="left" wrapText="1"/>
    </xf>
    <xf numFmtId="0" fontId="7" fillId="7" borderId="1" xfId="0" applyFont="1" applyFill="1" applyBorder="1" applyAlignment="1">
      <alignment horizontal="left" wrapText="1"/>
    </xf>
    <xf numFmtId="0" fontId="21" fillId="0" borderId="0" xfId="0" applyFont="1" applyAlignment="1">
      <alignment horizontal="left"/>
    </xf>
    <xf numFmtId="0" fontId="6" fillId="7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" fillId="14" borderId="0" xfId="0" applyFont="1" applyFill="1" applyAlignment="1">
      <alignment horizontal="center" vertical="top"/>
    </xf>
    <xf numFmtId="0" fontId="7" fillId="7" borderId="8" xfId="0" applyFont="1" applyFill="1" applyBorder="1" applyAlignment="1">
      <alignment vertical="center" wrapText="1"/>
    </xf>
    <xf numFmtId="0" fontId="25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wrapText="1"/>
    </xf>
    <xf numFmtId="4" fontId="18" fillId="7" borderId="8" xfId="0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center"/>
    </xf>
    <xf numFmtId="4" fontId="8" fillId="7" borderId="1" xfId="0" applyNumberFormat="1" applyFont="1" applyFill="1" applyBorder="1" applyAlignment="1">
      <alignment horizontal="center"/>
    </xf>
    <xf numFmtId="0" fontId="7" fillId="7" borderId="8" xfId="0" applyFont="1" applyFill="1" applyBorder="1" applyAlignment="1">
      <alignment horizontal="left" vertical="center" wrapText="1"/>
    </xf>
    <xf numFmtId="4" fontId="18" fillId="7" borderId="17" xfId="0" applyNumberFormat="1" applyFont="1" applyFill="1" applyBorder="1" applyAlignment="1">
      <alignment vertical="center"/>
    </xf>
    <xf numFmtId="4" fontId="18" fillId="7" borderId="0" xfId="0" applyNumberFormat="1" applyFont="1" applyFill="1" applyAlignment="1">
      <alignment vertical="center"/>
    </xf>
    <xf numFmtId="0" fontId="19" fillId="10" borderId="41" xfId="0" applyFont="1" applyFill="1" applyBorder="1" applyAlignment="1">
      <alignment vertical="center" wrapText="1"/>
    </xf>
    <xf numFmtId="0" fontId="19" fillId="10" borderId="42" xfId="0" applyFont="1" applyFill="1" applyBorder="1" applyAlignment="1">
      <alignment vertical="center" wrapText="1"/>
    </xf>
    <xf numFmtId="3" fontId="19" fillId="10" borderId="43" xfId="0" applyNumberFormat="1" applyFont="1" applyFill="1" applyBorder="1" applyAlignment="1">
      <alignment horizontal="center" vertical="center"/>
    </xf>
    <xf numFmtId="0" fontId="4" fillId="10" borderId="44" xfId="0" applyFont="1" applyFill="1" applyBorder="1" applyAlignment="1">
      <alignment horizontal="left" vertical="center"/>
    </xf>
    <xf numFmtId="0" fontId="4" fillId="10" borderId="0" xfId="0" applyFont="1" applyFill="1" applyAlignment="1">
      <alignment horizontal="left"/>
    </xf>
    <xf numFmtId="0" fontId="4" fillId="10" borderId="41" xfId="0" applyFont="1" applyFill="1" applyBorder="1" applyAlignment="1">
      <alignment horizontal="center" vertical="center"/>
    </xf>
    <xf numFmtId="0" fontId="4" fillId="10" borderId="42" xfId="0" applyFont="1" applyFill="1" applyBorder="1" applyAlignment="1">
      <alignment horizontal="center" vertical="center"/>
    </xf>
    <xf numFmtId="0" fontId="4" fillId="10" borderId="43" xfId="0" applyFont="1" applyFill="1" applyBorder="1" applyAlignment="1">
      <alignment horizontal="center" vertical="center"/>
    </xf>
    <xf numFmtId="0" fontId="2" fillId="7" borderId="0" xfId="0" applyFont="1" applyFill="1"/>
    <xf numFmtId="0" fontId="18" fillId="0" borderId="4" xfId="0" applyFont="1" applyBorder="1" applyAlignment="1">
      <alignment wrapText="1"/>
    </xf>
    <xf numFmtId="4" fontId="4" fillId="0" borderId="6" xfId="0" applyNumberFormat="1" applyFont="1" applyBorder="1"/>
    <xf numFmtId="0" fontId="4" fillId="10" borderId="31" xfId="0" applyFont="1" applyFill="1" applyBorder="1"/>
    <xf numFmtId="0" fontId="19" fillId="0" borderId="0" xfId="0" applyFont="1"/>
    <xf numFmtId="0" fontId="4" fillId="10" borderId="0" xfId="0" applyFont="1" applyFill="1"/>
    <xf numFmtId="4" fontId="18" fillId="13" borderId="6" xfId="0" applyNumberFormat="1" applyFont="1" applyFill="1" applyBorder="1"/>
    <xf numFmtId="43" fontId="7" fillId="0" borderId="8" xfId="4" applyFont="1" applyFill="1" applyBorder="1" applyAlignment="1"/>
    <xf numFmtId="43" fontId="7" fillId="0" borderId="6" xfId="4" applyFont="1" applyFill="1" applyBorder="1" applyAlignment="1">
      <alignment wrapText="1"/>
    </xf>
    <xf numFmtId="43" fontId="7" fillId="0" borderId="8" xfId="4" applyFont="1" applyFill="1" applyBorder="1" applyAlignment="1">
      <alignment wrapText="1"/>
    </xf>
    <xf numFmtId="0" fontId="19" fillId="0" borderId="11" xfId="0" applyFont="1" applyBorder="1"/>
    <xf numFmtId="0" fontId="4" fillId="10" borderId="34" xfId="0" applyFont="1" applyFill="1" applyBorder="1"/>
    <xf numFmtId="0" fontId="20" fillId="0" borderId="8" xfId="0" applyFont="1" applyBorder="1"/>
    <xf numFmtId="0" fontId="4" fillId="7" borderId="0" xfId="0" applyFont="1" applyFill="1"/>
    <xf numFmtId="0" fontId="4" fillId="0" borderId="0" xfId="0" applyFont="1" applyAlignment="1">
      <alignment wrapText="1"/>
    </xf>
    <xf numFmtId="0" fontId="4" fillId="7" borderId="31" xfId="0" applyFont="1" applyFill="1" applyBorder="1"/>
    <xf numFmtId="4" fontId="4" fillId="11" borderId="6" xfId="0" applyNumberFormat="1" applyFont="1" applyFill="1" applyBorder="1"/>
    <xf numFmtId="0" fontId="5" fillId="0" borderId="0" xfId="0" applyFont="1"/>
    <xf numFmtId="0" fontId="5" fillId="7" borderId="0" xfId="0" applyFont="1" applyFill="1"/>
    <xf numFmtId="43" fontId="26" fillId="0" borderId="8" xfId="4" applyFont="1" applyFill="1" applyBorder="1" applyAlignment="1"/>
    <xf numFmtId="43" fontId="16" fillId="7" borderId="0" xfId="5" applyFont="1" applyFill="1" applyAlignment="1"/>
    <xf numFmtId="4" fontId="4" fillId="12" borderId="45" xfId="5" applyNumberFormat="1" applyFont="1" applyFill="1" applyBorder="1" applyAlignment="1"/>
    <xf numFmtId="4" fontId="4" fillId="0" borderId="8" xfId="0" applyNumberFormat="1" applyFont="1" applyBorder="1"/>
    <xf numFmtId="0" fontId="4" fillId="7" borderId="11" xfId="0" applyFont="1" applyFill="1" applyBorder="1"/>
    <xf numFmtId="43" fontId="22" fillId="0" borderId="0" xfId="5" applyFont="1" applyFill="1" applyBorder="1" applyAlignment="1"/>
    <xf numFmtId="43" fontId="4" fillId="7" borderId="0" xfId="5" applyFont="1" applyFill="1" applyBorder="1" applyAlignment="1"/>
    <xf numFmtId="43" fontId="5" fillId="7" borderId="0" xfId="5" applyFont="1" applyFill="1" applyBorder="1" applyAlignment="1"/>
    <xf numFmtId="43" fontId="5" fillId="7" borderId="0" xfId="5" applyFont="1" applyFill="1" applyAlignment="1" applyProtection="1">
      <protection locked="0"/>
    </xf>
    <xf numFmtId="43" fontId="4" fillId="7" borderId="0" xfId="5" applyFont="1" applyFill="1" applyAlignment="1" applyProtection="1">
      <protection locked="0"/>
    </xf>
    <xf numFmtId="43" fontId="3" fillId="7" borderId="0" xfId="5" applyFont="1" applyFill="1" applyAlignment="1"/>
    <xf numFmtId="43" fontId="2" fillId="7" borderId="0" xfId="5" applyFont="1" applyFill="1" applyAlignment="1"/>
    <xf numFmtId="0" fontId="20" fillId="0" borderId="8" xfId="0" applyFont="1" applyBorder="1" applyAlignment="1">
      <alignment wrapText="1"/>
    </xf>
    <xf numFmtId="0" fontId="20" fillId="0" borderId="1" xfId="0" applyFont="1" applyBorder="1" applyAlignment="1">
      <alignment wrapText="1"/>
    </xf>
    <xf numFmtId="4" fontId="19" fillId="12" borderId="2" xfId="0" applyNumberFormat="1" applyFont="1" applyFill="1" applyBorder="1" applyAlignment="1">
      <alignment wrapText="1"/>
    </xf>
    <xf numFmtId="4" fontId="19" fillId="12" borderId="48" xfId="0" applyNumberFormat="1" applyFont="1" applyFill="1" applyBorder="1" applyAlignment="1">
      <alignment wrapText="1"/>
    </xf>
    <xf numFmtId="4" fontId="4" fillId="12" borderId="49" xfId="0" applyNumberFormat="1" applyFont="1" applyFill="1" applyBorder="1"/>
    <xf numFmtId="4" fontId="19" fillId="12" borderId="37" xfId="0" applyNumberFormat="1" applyFont="1" applyFill="1" applyBorder="1" applyAlignment="1">
      <alignment wrapText="1"/>
    </xf>
    <xf numFmtId="0" fontId="19" fillId="12" borderId="46" xfId="0" applyFont="1" applyFill="1" applyBorder="1" applyAlignment="1">
      <alignment wrapText="1"/>
    </xf>
    <xf numFmtId="4" fontId="19" fillId="12" borderId="29" xfId="0" applyNumberFormat="1" applyFont="1" applyFill="1" applyBorder="1" applyAlignment="1">
      <alignment wrapText="1"/>
    </xf>
    <xf numFmtId="4" fontId="4" fillId="12" borderId="29" xfId="0" applyNumberFormat="1" applyFont="1" applyFill="1" applyBorder="1"/>
    <xf numFmtId="4" fontId="19" fillId="12" borderId="50" xfId="0" applyNumberFormat="1" applyFont="1" applyFill="1" applyBorder="1" applyAlignment="1">
      <alignment wrapText="1"/>
    </xf>
    <xf numFmtId="4" fontId="19" fillId="12" borderId="46" xfId="0" applyNumberFormat="1" applyFont="1" applyFill="1" applyBorder="1" applyAlignment="1">
      <alignment wrapText="1"/>
    </xf>
    <xf numFmtId="4" fontId="19" fillId="12" borderId="52" xfId="0" applyNumberFormat="1" applyFont="1" applyFill="1" applyBorder="1" applyAlignment="1">
      <alignment wrapText="1"/>
    </xf>
    <xf numFmtId="4" fontId="4" fillId="12" borderId="52" xfId="0" applyNumberFormat="1" applyFont="1" applyFill="1" applyBorder="1"/>
    <xf numFmtId="4" fontId="19" fillId="12" borderId="53" xfId="0" applyNumberFormat="1" applyFont="1" applyFill="1" applyBorder="1" applyAlignment="1">
      <alignment wrapText="1"/>
    </xf>
    <xf numFmtId="4" fontId="19" fillId="12" borderId="51" xfId="0" applyNumberFormat="1" applyFont="1" applyFill="1" applyBorder="1" applyAlignment="1">
      <alignment wrapText="1"/>
    </xf>
    <xf numFmtId="4" fontId="4" fillId="11" borderId="8" xfId="0" applyNumberFormat="1" applyFont="1" applyFill="1" applyBorder="1"/>
    <xf numFmtId="43" fontId="4" fillId="0" borderId="0" xfId="5" applyFont="1" applyFill="1" applyBorder="1" applyAlignment="1" applyProtection="1">
      <alignment wrapText="1"/>
    </xf>
    <xf numFmtId="43" fontId="6" fillId="7" borderId="0" xfId="5" applyFont="1" applyFill="1" applyAlignment="1"/>
    <xf numFmtId="43" fontId="26" fillId="7" borderId="8" xfId="4" applyFont="1" applyFill="1" applyBorder="1" applyAlignment="1"/>
    <xf numFmtId="4" fontId="27" fillId="0" borderId="8" xfId="0" applyNumberFormat="1" applyFont="1" applyBorder="1" applyAlignment="1">
      <alignment horizontal="right"/>
    </xf>
    <xf numFmtId="43" fontId="26" fillId="0" borderId="8" xfId="4" applyFont="1" applyFill="1" applyBorder="1" applyAlignment="1">
      <alignment wrapText="1"/>
    </xf>
    <xf numFmtId="43" fontId="26" fillId="0" borderId="6" xfId="4" applyFont="1" applyFill="1" applyBorder="1" applyAlignment="1"/>
    <xf numFmtId="43" fontId="7" fillId="7" borderId="8" xfId="4" applyFont="1" applyFill="1" applyBorder="1" applyAlignment="1"/>
    <xf numFmtId="0" fontId="2" fillId="14" borderId="0" xfId="0" applyFont="1" applyFill="1" applyAlignment="1">
      <alignment horizontal="center"/>
    </xf>
    <xf numFmtId="0" fontId="15" fillId="0" borderId="0" xfId="0" applyFont="1" applyAlignment="1">
      <alignment horizontal="right"/>
    </xf>
    <xf numFmtId="0" fontId="2" fillId="7" borderId="0" xfId="0" applyFont="1" applyFill="1" applyAlignment="1">
      <alignment horizontal="right"/>
    </xf>
    <xf numFmtId="0" fontId="16" fillId="7" borderId="0" xfId="0" applyFont="1" applyFill="1" applyAlignment="1">
      <alignment horizontal="right"/>
    </xf>
    <xf numFmtId="4" fontId="7" fillId="0" borderId="8" xfId="0" applyNumberFormat="1" applyFont="1" applyBorder="1" applyAlignment="1">
      <alignment horizontal="center" vertical="top"/>
    </xf>
    <xf numFmtId="0" fontId="7" fillId="7" borderId="11" xfId="0" applyFont="1" applyFill="1" applyBorder="1" applyAlignment="1">
      <alignment vertical="top" wrapText="1"/>
    </xf>
    <xf numFmtId="0" fontId="7" fillId="0" borderId="5" xfId="0" applyFont="1" applyBorder="1" applyAlignment="1">
      <alignment vertical="top"/>
    </xf>
    <xf numFmtId="4" fontId="15" fillId="0" borderId="0" xfId="0" applyNumberFormat="1" applyFont="1"/>
    <xf numFmtId="43" fontId="11" fillId="0" borderId="0" xfId="4" applyFont="1"/>
    <xf numFmtId="0" fontId="16" fillId="0" borderId="0" xfId="0" applyFont="1"/>
    <xf numFmtId="4" fontId="19" fillId="7" borderId="6" xfId="0" applyNumberFormat="1" applyFont="1" applyFill="1" applyBorder="1" applyAlignment="1">
      <alignment vertical="center" wrapText="1"/>
    </xf>
    <xf numFmtId="0" fontId="14" fillId="0" borderId="0" xfId="0" applyFont="1"/>
    <xf numFmtId="0" fontId="7" fillId="0" borderId="39" xfId="0" applyFont="1" applyBorder="1" applyAlignment="1">
      <alignment horizontal="left" vertical="top" wrapText="1"/>
    </xf>
    <xf numFmtId="43" fontId="7" fillId="7" borderId="8" xfId="4" applyFont="1" applyFill="1" applyBorder="1" applyAlignment="1">
      <alignment wrapText="1"/>
    </xf>
    <xf numFmtId="4" fontId="4" fillId="7" borderId="8" xfId="0" applyNumberFormat="1" applyFont="1" applyFill="1" applyBorder="1" applyAlignment="1">
      <alignment horizontal="right"/>
    </xf>
    <xf numFmtId="4" fontId="4" fillId="7" borderId="8" xfId="0" applyNumberFormat="1" applyFont="1" applyFill="1" applyBorder="1"/>
    <xf numFmtId="4" fontId="19" fillId="10" borderId="8" xfId="0" applyNumberFormat="1" applyFont="1" applyFill="1" applyBorder="1" applyAlignment="1">
      <alignment horizontal="left" vertical="center" wrapText="1"/>
    </xf>
    <xf numFmtId="0" fontId="26" fillId="7" borderId="8" xfId="0" applyFont="1" applyFill="1" applyBorder="1" applyAlignment="1">
      <alignment horizontal="center" vertical="center"/>
    </xf>
    <xf numFmtId="4" fontId="4" fillId="7" borderId="6" xfId="0" applyNumberFormat="1" applyFont="1" applyFill="1" applyBorder="1" applyAlignment="1">
      <alignment horizontal="right"/>
    </xf>
    <xf numFmtId="0" fontId="7" fillId="7" borderId="14" xfId="0" applyFont="1" applyFill="1" applyBorder="1" applyAlignment="1">
      <alignment horizontal="left" wrapText="1"/>
    </xf>
    <xf numFmtId="0" fontId="15" fillId="7" borderId="0" xfId="0" applyFont="1" applyFill="1"/>
    <xf numFmtId="4" fontId="4" fillId="0" borderId="36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vertical="top"/>
    </xf>
    <xf numFmtId="0" fontId="7" fillId="7" borderId="36" xfId="0" applyFont="1" applyFill="1" applyBorder="1" applyAlignment="1">
      <alignment horizontal="left" wrapText="1"/>
    </xf>
    <xf numFmtId="4" fontId="7" fillId="0" borderId="36" xfId="0" applyNumberFormat="1" applyFont="1" applyBorder="1" applyAlignment="1">
      <alignment horizontal="center"/>
    </xf>
    <xf numFmtId="43" fontId="7" fillId="0" borderId="36" xfId="4" applyFont="1" applyFill="1" applyBorder="1" applyAlignment="1">
      <alignment wrapText="1"/>
    </xf>
    <xf numFmtId="43" fontId="26" fillId="7" borderId="8" xfId="4" applyFont="1" applyFill="1" applyBorder="1" applyAlignment="1">
      <alignment wrapText="1"/>
    </xf>
    <xf numFmtId="4" fontId="8" fillId="15" borderId="17" xfId="0" applyNumberFormat="1" applyFont="1" applyFill="1" applyBorder="1" applyAlignment="1">
      <alignment vertical="center"/>
    </xf>
    <xf numFmtId="4" fontId="8" fillId="15" borderId="11" xfId="0" applyNumberFormat="1" applyFont="1" applyFill="1" applyBorder="1" applyAlignment="1">
      <alignment vertical="center"/>
    </xf>
    <xf numFmtId="4" fontId="4" fillId="13" borderId="17" xfId="0" applyNumberFormat="1" applyFont="1" applyFill="1" applyBorder="1" applyAlignment="1">
      <alignment vertical="center"/>
    </xf>
    <xf numFmtId="4" fontId="4" fillId="13" borderId="11" xfId="0" applyNumberFormat="1" applyFont="1" applyFill="1" applyBorder="1" applyAlignment="1">
      <alignment vertical="center"/>
    </xf>
    <xf numFmtId="4" fontId="18" fillId="3" borderId="11" xfId="0" applyNumberFormat="1" applyFont="1" applyFill="1" applyBorder="1" applyAlignment="1">
      <alignment vertical="center"/>
    </xf>
    <xf numFmtId="4" fontId="18" fillId="7" borderId="0" xfId="0" applyNumberFormat="1" applyFont="1" applyFill="1" applyAlignment="1">
      <alignment horizontal="left" vertical="center"/>
    </xf>
    <xf numFmtId="0" fontId="19" fillId="7" borderId="0" xfId="0" applyFont="1" applyFill="1" applyAlignment="1">
      <alignment vertical="center" wrapText="1"/>
    </xf>
    <xf numFmtId="3" fontId="19" fillId="7" borderId="0" xfId="0" applyNumberFormat="1" applyFont="1" applyFill="1" applyAlignment="1">
      <alignment horizontal="center" vertical="center"/>
    </xf>
    <xf numFmtId="0" fontId="7" fillId="0" borderId="54" xfId="0" applyFont="1" applyBorder="1" applyAlignment="1">
      <alignment horizontal="left" wrapText="1"/>
    </xf>
    <xf numFmtId="0" fontId="7" fillId="0" borderId="49" xfId="0" applyFont="1" applyBorder="1" applyAlignment="1">
      <alignment vertical="center"/>
    </xf>
    <xf numFmtId="0" fontId="7" fillId="0" borderId="49" xfId="0" applyFont="1" applyBorder="1" applyAlignment="1">
      <alignment vertical="top"/>
    </xf>
    <xf numFmtId="0" fontId="7" fillId="0" borderId="55" xfId="0" applyFont="1" applyBorder="1" applyAlignment="1">
      <alignment horizontal="left" wrapText="1"/>
    </xf>
    <xf numFmtId="4" fontId="4" fillId="0" borderId="36" xfId="0" applyNumberFormat="1" applyFont="1" applyBorder="1" applyAlignment="1">
      <alignment horizontal="center"/>
    </xf>
    <xf numFmtId="0" fontId="7" fillId="0" borderId="56" xfId="0" applyFont="1" applyBorder="1" applyAlignment="1">
      <alignment vertical="center"/>
    </xf>
    <xf numFmtId="0" fontId="7" fillId="0" borderId="56" xfId="0" applyFont="1" applyBorder="1" applyAlignment="1">
      <alignment vertical="top"/>
    </xf>
    <xf numFmtId="0" fontId="7" fillId="0" borderId="57" xfId="0" applyFont="1" applyBorder="1" applyAlignment="1">
      <alignment horizontal="left" wrapText="1"/>
    </xf>
    <xf numFmtId="4" fontId="7" fillId="0" borderId="57" xfId="0" applyNumberFormat="1" applyFont="1" applyBorder="1" applyAlignment="1">
      <alignment horizontal="center"/>
    </xf>
    <xf numFmtId="43" fontId="7" fillId="0" borderId="57" xfId="4" applyFont="1" applyFill="1" applyBorder="1" applyAlignment="1"/>
    <xf numFmtId="4" fontId="4" fillId="0" borderId="57" xfId="0" applyNumberFormat="1" applyFont="1" applyBorder="1" applyAlignment="1">
      <alignment horizontal="left" vertical="center"/>
    </xf>
    <xf numFmtId="4" fontId="4" fillId="0" borderId="57" xfId="0" applyNumberFormat="1" applyFont="1" applyBorder="1" applyAlignment="1">
      <alignment horizontal="center"/>
    </xf>
    <xf numFmtId="43" fontId="7" fillId="0" borderId="36" xfId="4" applyFont="1" applyFill="1" applyBorder="1" applyAlignment="1"/>
    <xf numFmtId="4" fontId="4" fillId="0" borderId="36" xfId="0" applyNumberFormat="1" applyFont="1" applyBorder="1" applyAlignment="1">
      <alignment horizontal="right"/>
    </xf>
    <xf numFmtId="4" fontId="4" fillId="0" borderId="36" xfId="0" applyNumberFormat="1" applyFont="1" applyBorder="1"/>
    <xf numFmtId="0" fontId="7" fillId="7" borderId="56" xfId="0" applyFont="1" applyFill="1" applyBorder="1" applyAlignment="1">
      <alignment vertical="center"/>
    </xf>
    <xf numFmtId="0" fontId="7" fillId="7" borderId="56" xfId="0" applyFont="1" applyFill="1" applyBorder="1" applyAlignment="1">
      <alignment vertical="top"/>
    </xf>
    <xf numFmtId="0" fontId="7" fillId="7" borderId="58" xfId="0" applyFont="1" applyFill="1" applyBorder="1" applyAlignment="1">
      <alignment horizontal="left" wrapText="1"/>
    </xf>
    <xf numFmtId="4" fontId="7" fillId="7" borderId="57" xfId="0" applyNumberFormat="1" applyFont="1" applyFill="1" applyBorder="1" applyAlignment="1">
      <alignment horizontal="center"/>
    </xf>
    <xf numFmtId="43" fontId="7" fillId="7" borderId="57" xfId="4" applyFont="1" applyFill="1" applyBorder="1" applyAlignment="1"/>
    <xf numFmtId="0" fontId="7" fillId="0" borderId="58" xfId="0" applyFont="1" applyBorder="1" applyAlignment="1">
      <alignment horizontal="left" wrapText="1"/>
    </xf>
    <xf numFmtId="4" fontId="4" fillId="0" borderId="57" xfId="0" applyNumberFormat="1" applyFont="1" applyBorder="1" applyAlignment="1">
      <alignment horizontal="right"/>
    </xf>
    <xf numFmtId="4" fontId="4" fillId="0" borderId="57" xfId="0" applyNumberFormat="1" applyFont="1" applyBorder="1"/>
    <xf numFmtId="0" fontId="7" fillId="7" borderId="49" xfId="0" applyFont="1" applyFill="1" applyBorder="1" applyAlignment="1">
      <alignment vertical="center"/>
    </xf>
    <xf numFmtId="0" fontId="7" fillId="7" borderId="49" xfId="0" applyFont="1" applyFill="1" applyBorder="1" applyAlignment="1">
      <alignment vertical="top"/>
    </xf>
    <xf numFmtId="0" fontId="7" fillId="7" borderId="55" xfId="0" applyFont="1" applyFill="1" applyBorder="1" applyAlignment="1">
      <alignment horizontal="left" wrapText="1"/>
    </xf>
    <xf numFmtId="4" fontId="7" fillId="7" borderId="36" xfId="0" applyNumberFormat="1" applyFont="1" applyFill="1" applyBorder="1" applyAlignment="1">
      <alignment horizontal="center"/>
    </xf>
    <xf numFmtId="43" fontId="7" fillId="7" borderId="36" xfId="4" applyFont="1" applyFill="1" applyBorder="1" applyAlignment="1"/>
    <xf numFmtId="0" fontId="7" fillId="0" borderId="36" xfId="0" applyFont="1" applyBorder="1" applyAlignment="1">
      <alignment horizontal="left" wrapText="1"/>
    </xf>
    <xf numFmtId="0" fontId="7" fillId="7" borderId="60" xfId="0" applyFont="1" applyFill="1" applyBorder="1" applyAlignment="1">
      <alignment horizontal="left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top"/>
    </xf>
    <xf numFmtId="0" fontId="7" fillId="0" borderId="31" xfId="0" applyFont="1" applyBorder="1" applyAlignment="1">
      <alignment horizontal="center"/>
    </xf>
    <xf numFmtId="0" fontId="7" fillId="0" borderId="62" xfId="0" applyFont="1" applyBorder="1" applyAlignment="1">
      <alignment horizontal="left" wrapText="1"/>
    </xf>
    <xf numFmtId="4" fontId="7" fillId="0" borderId="41" xfId="0" applyNumberFormat="1" applyFont="1" applyBorder="1" applyAlignment="1">
      <alignment horizontal="center"/>
    </xf>
    <xf numFmtId="43" fontId="7" fillId="0" borderId="41" xfId="4" applyFont="1" applyFill="1" applyBorder="1" applyAlignment="1"/>
    <xf numFmtId="4" fontId="4" fillId="0" borderId="41" xfId="0" applyNumberFormat="1" applyFont="1" applyBorder="1" applyAlignment="1">
      <alignment horizontal="left" vertical="center"/>
    </xf>
    <xf numFmtId="4" fontId="4" fillId="0" borderId="41" xfId="0" applyNumberFormat="1" applyFont="1" applyBorder="1" applyAlignment="1">
      <alignment horizontal="center"/>
    </xf>
    <xf numFmtId="0" fontId="7" fillId="7" borderId="35" xfId="0" applyFont="1" applyFill="1" applyBorder="1" applyAlignment="1">
      <alignment horizontal="left" wrapText="1"/>
    </xf>
    <xf numFmtId="0" fontId="7" fillId="7" borderId="61" xfId="0" applyFont="1" applyFill="1" applyBorder="1" applyAlignment="1">
      <alignment horizontal="left" wrapText="1"/>
    </xf>
    <xf numFmtId="0" fontId="26" fillId="7" borderId="41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vertical="top" wrapText="1"/>
    </xf>
    <xf numFmtId="4" fontId="7" fillId="7" borderId="41" xfId="0" applyNumberFormat="1" applyFont="1" applyFill="1" applyBorder="1" applyAlignment="1">
      <alignment horizontal="center"/>
    </xf>
    <xf numFmtId="43" fontId="7" fillId="7" borderId="41" xfId="4" applyFont="1" applyFill="1" applyBorder="1" applyAlignment="1"/>
    <xf numFmtId="4" fontId="4" fillId="7" borderId="41" xfId="0" applyNumberFormat="1" applyFont="1" applyFill="1" applyBorder="1" applyAlignment="1">
      <alignment horizontal="right"/>
    </xf>
    <xf numFmtId="4" fontId="4" fillId="7" borderId="41" xfId="0" applyNumberFormat="1" applyFont="1" applyFill="1" applyBorder="1"/>
    <xf numFmtId="0" fontId="7" fillId="0" borderId="41" xfId="0" applyFont="1" applyBorder="1" applyAlignment="1">
      <alignment horizontal="center"/>
    </xf>
    <xf numFmtId="4" fontId="4" fillId="0" borderId="41" xfId="0" applyNumberFormat="1" applyFont="1" applyBorder="1" applyAlignment="1">
      <alignment horizontal="right"/>
    </xf>
    <xf numFmtId="4" fontId="4" fillId="0" borderId="41" xfId="0" applyNumberFormat="1" applyFont="1" applyBorder="1"/>
    <xf numFmtId="4" fontId="4" fillId="7" borderId="36" xfId="0" applyNumberFormat="1" applyFont="1" applyFill="1" applyBorder="1" applyAlignment="1">
      <alignment horizontal="right"/>
    </xf>
    <xf numFmtId="4" fontId="4" fillId="7" borderId="36" xfId="0" applyNumberFormat="1" applyFont="1" applyFill="1" applyBorder="1"/>
    <xf numFmtId="0" fontId="7" fillId="7" borderId="62" xfId="0" applyFont="1" applyFill="1" applyBorder="1" applyAlignment="1">
      <alignment horizontal="left" wrapText="1"/>
    </xf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vertical="top"/>
    </xf>
    <xf numFmtId="0" fontId="7" fillId="0" borderId="35" xfId="0" applyFont="1" applyBorder="1" applyAlignment="1">
      <alignment horizontal="left" wrapText="1"/>
    </xf>
    <xf numFmtId="0" fontId="7" fillId="7" borderId="12" xfId="0" applyFont="1" applyFill="1" applyBorder="1" applyAlignment="1">
      <alignment horizontal="left" wrapText="1"/>
    </xf>
    <xf numFmtId="0" fontId="7" fillId="7" borderId="57" xfId="0" applyFont="1" applyFill="1" applyBorder="1" applyAlignment="1">
      <alignment horizontal="left" wrapText="1"/>
    </xf>
    <xf numFmtId="4" fontId="4" fillId="7" borderId="57" xfId="0" applyNumberFormat="1" applyFont="1" applyFill="1" applyBorder="1" applyAlignment="1">
      <alignment horizontal="right"/>
    </xf>
    <xf numFmtId="4" fontId="4" fillId="7" borderId="57" xfId="0" applyNumberFormat="1" applyFont="1" applyFill="1" applyBorder="1"/>
    <xf numFmtId="0" fontId="7" fillId="0" borderId="41" xfId="0" applyFont="1" applyBorder="1" applyAlignment="1">
      <alignment horizontal="center" vertical="center"/>
    </xf>
    <xf numFmtId="43" fontId="7" fillId="0" borderId="41" xfId="4" applyFont="1" applyFill="1" applyBorder="1" applyAlignment="1">
      <alignment wrapText="1"/>
    </xf>
    <xf numFmtId="43" fontId="7" fillId="0" borderId="57" xfId="4" applyFont="1" applyFill="1" applyBorder="1" applyAlignment="1">
      <alignment wrapText="1"/>
    </xf>
    <xf numFmtId="0" fontId="7" fillId="0" borderId="41" xfId="0" applyFont="1" applyBorder="1" applyAlignment="1">
      <alignment horizontal="left"/>
    </xf>
    <xf numFmtId="43" fontId="7" fillId="7" borderId="36" xfId="4" applyFont="1" applyFill="1" applyBorder="1" applyAlignment="1">
      <alignment wrapText="1"/>
    </xf>
    <xf numFmtId="0" fontId="7" fillId="0" borderId="63" xfId="0" applyFont="1" applyBorder="1" applyAlignment="1">
      <alignment horizontal="left" wrapText="1"/>
    </xf>
    <xf numFmtId="0" fontId="26" fillId="7" borderId="55" xfId="0" applyFont="1" applyFill="1" applyBorder="1" applyAlignment="1">
      <alignment horizontal="left" wrapText="1"/>
    </xf>
    <xf numFmtId="4" fontId="27" fillId="7" borderId="36" xfId="0" applyNumberFormat="1" applyFont="1" applyFill="1" applyBorder="1"/>
    <xf numFmtId="0" fontId="7" fillId="0" borderId="41" xfId="0" applyFont="1" applyBorder="1" applyAlignment="1">
      <alignment vertical="top"/>
    </xf>
    <xf numFmtId="0" fontId="7" fillId="0" borderId="41" xfId="0" applyFont="1" applyBorder="1" applyAlignment="1">
      <alignment vertical="center" wrapText="1"/>
    </xf>
    <xf numFmtId="0" fontId="7" fillId="0" borderId="31" xfId="0" applyFont="1" applyBorder="1" applyAlignment="1">
      <alignment horizontal="left" wrapText="1"/>
    </xf>
    <xf numFmtId="0" fontId="7" fillId="0" borderId="41" xfId="0" applyFont="1" applyBorder="1"/>
    <xf numFmtId="2" fontId="7" fillId="0" borderId="41" xfId="0" applyNumberFormat="1" applyFont="1" applyBorder="1" applyAlignment="1">
      <alignment vertical="center" wrapText="1"/>
    </xf>
    <xf numFmtId="0" fontId="7" fillId="7" borderId="41" xfId="0" applyFont="1" applyFill="1" applyBorder="1"/>
    <xf numFmtId="0" fontId="7" fillId="7" borderId="41" xfId="0" applyFont="1" applyFill="1" applyBorder="1" applyAlignment="1">
      <alignment horizontal="left"/>
    </xf>
    <xf numFmtId="43" fontId="7" fillId="7" borderId="41" xfId="4" applyFont="1" applyFill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 applyAlignment="1">
      <alignment horizontal="left" wrapText="1"/>
    </xf>
    <xf numFmtId="0" fontId="7" fillId="0" borderId="41" xfId="2" applyFont="1" applyFill="1" applyBorder="1" applyAlignment="1"/>
    <xf numFmtId="0" fontId="7" fillId="0" borderId="41" xfId="2" applyFont="1" applyFill="1" applyBorder="1" applyAlignment="1">
      <alignment horizontal="left"/>
    </xf>
    <xf numFmtId="49" fontId="7" fillId="0" borderId="55" xfId="0" applyNumberFormat="1" applyFont="1" applyBorder="1" applyAlignment="1">
      <alignment horizontal="left" wrapText="1"/>
    </xf>
    <xf numFmtId="0" fontId="7" fillId="0" borderId="41" xfId="3" applyFont="1" applyFill="1" applyBorder="1" applyAlignment="1">
      <alignment horizontal="center"/>
    </xf>
    <xf numFmtId="0" fontId="7" fillId="0" borderId="62" xfId="3" applyFont="1" applyFill="1" applyBorder="1" applyAlignment="1">
      <alignment horizontal="left" wrapText="1"/>
    </xf>
    <xf numFmtId="0" fontId="7" fillId="0" borderId="64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7" borderId="8" xfId="0" applyFont="1" applyFill="1" applyBorder="1" applyAlignment="1">
      <alignment horizontal="center" vertical="center" wrapText="1"/>
    </xf>
    <xf numFmtId="0" fontId="7" fillId="0" borderId="66" xfId="0" applyFont="1" applyBorder="1" applyAlignment="1">
      <alignment vertical="center"/>
    </xf>
    <xf numFmtId="43" fontId="26" fillId="0" borderId="8" xfId="5" applyFont="1" applyFill="1" applyBorder="1" applyAlignment="1"/>
    <xf numFmtId="43" fontId="26" fillId="0" borderId="6" xfId="5" applyFont="1" applyFill="1" applyBorder="1" applyAlignment="1"/>
    <xf numFmtId="43" fontId="7" fillId="0" borderId="36" xfId="5" applyFont="1" applyFill="1" applyBorder="1" applyAlignment="1"/>
    <xf numFmtId="43" fontId="7" fillId="0" borderId="8" xfId="5" applyFont="1" applyFill="1" applyBorder="1" applyAlignment="1"/>
    <xf numFmtId="43" fontId="7" fillId="7" borderId="57" xfId="5" applyFont="1" applyFill="1" applyBorder="1" applyAlignment="1"/>
    <xf numFmtId="43" fontId="7" fillId="7" borderId="8" xfId="5" applyFont="1" applyFill="1" applyBorder="1" applyAlignment="1"/>
    <xf numFmtId="43" fontId="26" fillId="7" borderId="8" xfId="5" applyFont="1" applyFill="1" applyBorder="1" applyAlignment="1"/>
    <xf numFmtId="43" fontId="7" fillId="0" borderId="6" xfId="5" applyFont="1" applyFill="1" applyBorder="1" applyAlignment="1"/>
    <xf numFmtId="4" fontId="4" fillId="7" borderId="6" xfId="0" applyNumberFormat="1" applyFont="1" applyFill="1" applyBorder="1"/>
    <xf numFmtId="0" fontId="7" fillId="7" borderId="20" xfId="0" applyFont="1" applyFill="1" applyBorder="1" applyAlignment="1">
      <alignment vertical="center"/>
    </xf>
    <xf numFmtId="0" fontId="7" fillId="7" borderId="20" xfId="0" applyFont="1" applyFill="1" applyBorder="1" applyAlignment="1">
      <alignment vertical="top"/>
    </xf>
    <xf numFmtId="4" fontId="7" fillId="7" borderId="6" xfId="0" applyNumberFormat="1" applyFont="1" applyFill="1" applyBorder="1" applyAlignment="1">
      <alignment horizontal="center"/>
    </xf>
    <xf numFmtId="43" fontId="7" fillId="0" borderId="57" xfId="5" applyFont="1" applyFill="1" applyBorder="1" applyAlignment="1"/>
    <xf numFmtId="4" fontId="27" fillId="7" borderId="8" xfId="0" applyNumberFormat="1" applyFont="1" applyFill="1" applyBorder="1" applyAlignment="1">
      <alignment horizontal="right"/>
    </xf>
    <xf numFmtId="43" fontId="7" fillId="0" borderId="41" xfId="5" applyFont="1" applyFill="1" applyBorder="1" applyAlignment="1"/>
    <xf numFmtId="0" fontId="7" fillId="7" borderId="0" xfId="0" applyFont="1" applyFill="1" applyAlignment="1">
      <alignment horizontal="left" wrapText="1"/>
    </xf>
    <xf numFmtId="43" fontId="7" fillId="7" borderId="6" xfId="5" applyFont="1" applyFill="1" applyBorder="1" applyAlignment="1"/>
    <xf numFmtId="43" fontId="7" fillId="7" borderId="36" xfId="5" applyFont="1" applyFill="1" applyBorder="1" applyAlignment="1"/>
    <xf numFmtId="43" fontId="7" fillId="7" borderId="41" xfId="5" applyFont="1" applyFill="1" applyBorder="1" applyAlignment="1"/>
    <xf numFmtId="43" fontId="25" fillId="0" borderId="57" xfId="5" applyFont="1" applyFill="1" applyBorder="1" applyAlignment="1"/>
    <xf numFmtId="43" fontId="7" fillId="7" borderId="57" xfId="5" applyFont="1" applyFill="1" applyBorder="1" applyAlignment="1">
      <alignment wrapText="1"/>
    </xf>
    <xf numFmtId="43" fontId="7" fillId="7" borderId="8" xfId="5" applyFont="1" applyFill="1" applyBorder="1" applyAlignment="1">
      <alignment wrapText="1"/>
    </xf>
    <xf numFmtId="43" fontId="7" fillId="0" borderId="36" xfId="5" applyFont="1" applyFill="1" applyBorder="1" applyAlignment="1">
      <alignment wrapText="1"/>
    </xf>
    <xf numFmtId="43" fontId="7" fillId="0" borderId="41" xfId="5" applyFont="1" applyFill="1" applyBorder="1" applyAlignment="1">
      <alignment wrapText="1"/>
    </xf>
    <xf numFmtId="43" fontId="7" fillId="0" borderId="57" xfId="5" applyFont="1" applyFill="1" applyBorder="1" applyAlignment="1">
      <alignment wrapText="1"/>
    </xf>
    <xf numFmtId="43" fontId="7" fillId="0" borderId="8" xfId="5" applyFont="1" applyFill="1" applyBorder="1" applyAlignment="1">
      <alignment wrapText="1"/>
    </xf>
    <xf numFmtId="43" fontId="26" fillId="0" borderId="57" xfId="5" applyFont="1" applyFill="1" applyBorder="1" applyAlignment="1">
      <alignment wrapText="1"/>
    </xf>
    <xf numFmtId="43" fontId="26" fillId="0" borderId="8" xfId="5" applyFont="1" applyFill="1" applyBorder="1" applyAlignment="1">
      <alignment wrapText="1"/>
    </xf>
    <xf numFmtId="43" fontId="7" fillId="7" borderId="36" xfId="5" applyFont="1" applyFill="1" applyBorder="1" applyAlignment="1">
      <alignment wrapText="1"/>
    </xf>
    <xf numFmtId="0" fontId="7" fillId="0" borderId="61" xfId="0" applyFont="1" applyBorder="1" applyAlignment="1">
      <alignment horizontal="left" wrapText="1"/>
    </xf>
    <xf numFmtId="43" fontId="26" fillId="0" borderId="36" xfId="5" applyFont="1" applyFill="1" applyBorder="1" applyAlignment="1">
      <alignment wrapText="1"/>
    </xf>
    <xf numFmtId="43" fontId="26" fillId="7" borderId="8" xfId="5" applyFont="1" applyFill="1" applyBorder="1" applyAlignment="1">
      <alignment wrapText="1"/>
    </xf>
    <xf numFmtId="43" fontId="26" fillId="7" borderId="36" xfId="5" applyFont="1" applyFill="1" applyBorder="1" applyAlignment="1">
      <alignment wrapText="1"/>
    </xf>
    <xf numFmtId="43" fontId="7" fillId="7" borderId="41" xfId="5" applyFont="1" applyFill="1" applyBorder="1" applyAlignment="1">
      <alignment wrapText="1"/>
    </xf>
    <xf numFmtId="0" fontId="7" fillId="7" borderId="28" xfId="0" applyFont="1" applyFill="1" applyBorder="1"/>
    <xf numFmtId="43" fontId="7" fillId="7" borderId="6" xfId="5" applyFont="1" applyFill="1" applyBorder="1" applyAlignment="1">
      <alignment wrapText="1"/>
    </xf>
    <xf numFmtId="0" fontId="7" fillId="0" borderId="68" xfId="0" applyFont="1" applyBorder="1" applyAlignment="1">
      <alignment wrapText="1"/>
    </xf>
    <xf numFmtId="0" fontId="7" fillId="0" borderId="68" xfId="0" applyFont="1" applyBorder="1" applyAlignment="1">
      <alignment horizontal="left" wrapText="1"/>
    </xf>
    <xf numFmtId="0" fontId="7" fillId="0" borderId="41" xfId="3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center" wrapText="1"/>
    </xf>
    <xf numFmtId="43" fontId="7" fillId="0" borderId="6" xfId="5" applyFont="1" applyFill="1" applyBorder="1" applyAlignment="1">
      <alignment wrapText="1"/>
    </xf>
    <xf numFmtId="0" fontId="7" fillId="7" borderId="1" xfId="0" applyFont="1" applyFill="1" applyBorder="1" applyAlignment="1">
      <alignment horizontal="left" vertical="top" wrapText="1"/>
    </xf>
    <xf numFmtId="4" fontId="4" fillId="7" borderId="66" xfId="0" applyNumberFormat="1" applyFont="1" applyFill="1" applyBorder="1" applyAlignment="1">
      <alignment horizontal="right"/>
    </xf>
    <xf numFmtId="4" fontId="4" fillId="0" borderId="66" xfId="0" applyNumberFormat="1" applyFont="1" applyBorder="1" applyAlignment="1">
      <alignment horizontal="right"/>
    </xf>
    <xf numFmtId="43" fontId="7" fillId="0" borderId="60" xfId="5" applyFont="1" applyFill="1" applyBorder="1" applyAlignment="1">
      <alignment wrapText="1"/>
    </xf>
    <xf numFmtId="0" fontId="7" fillId="7" borderId="57" xfId="0" applyFont="1" applyFill="1" applyBorder="1" applyAlignment="1">
      <alignment horizontal="left" vertical="center" wrapText="1"/>
    </xf>
    <xf numFmtId="4" fontId="7" fillId="0" borderId="57" xfId="0" applyNumberFormat="1" applyFont="1" applyBorder="1" applyAlignment="1">
      <alignment horizontal="center" vertical="center"/>
    </xf>
    <xf numFmtId="0" fontId="7" fillId="7" borderId="41" xfId="0" applyFont="1" applyFill="1" applyBorder="1" applyAlignment="1">
      <alignment vertical="center" wrapText="1"/>
    </xf>
    <xf numFmtId="0" fontId="7" fillId="7" borderId="41" xfId="0" applyFont="1" applyFill="1" applyBorder="1" applyAlignment="1">
      <alignment horizontal="left" vertical="center" wrapText="1"/>
    </xf>
    <xf numFmtId="4" fontId="7" fillId="0" borderId="41" xfId="0" applyNumberFormat="1" applyFont="1" applyBorder="1" applyAlignment="1">
      <alignment horizontal="center" vertical="center"/>
    </xf>
    <xf numFmtId="0" fontId="7" fillId="7" borderId="6" xfId="0" applyFont="1" applyFill="1" applyBorder="1" applyAlignment="1">
      <alignment horizontal="left" wrapText="1"/>
    </xf>
    <xf numFmtId="4" fontId="4" fillId="7" borderId="36" xfId="0" applyNumberFormat="1" applyFont="1" applyFill="1" applyBorder="1" applyAlignment="1">
      <alignment horizontal="left" vertical="center"/>
    </xf>
    <xf numFmtId="0" fontId="3" fillId="14" borderId="0" xfId="0" applyFont="1" applyFill="1" applyAlignment="1">
      <alignment horizontal="left" vertical="center"/>
    </xf>
    <xf numFmtId="4" fontId="4" fillId="12" borderId="69" xfId="0" applyNumberFormat="1" applyFont="1" applyFill="1" applyBorder="1"/>
    <xf numFmtId="0" fontId="7" fillId="0" borderId="69" xfId="0" applyFont="1" applyBorder="1" applyAlignment="1">
      <alignment vertical="center"/>
    </xf>
    <xf numFmtId="0" fontId="7" fillId="0" borderId="69" xfId="0" applyFont="1" applyBorder="1" applyAlignment="1">
      <alignment vertical="top"/>
    </xf>
    <xf numFmtId="0" fontId="7" fillId="0" borderId="70" xfId="0" applyFont="1" applyBorder="1" applyAlignment="1">
      <alignment horizontal="left" wrapText="1"/>
    </xf>
    <xf numFmtId="4" fontId="7" fillId="7" borderId="66" xfId="0" applyNumberFormat="1" applyFont="1" applyFill="1" applyBorder="1" applyAlignment="1">
      <alignment horizontal="center"/>
    </xf>
    <xf numFmtId="43" fontId="7" fillId="7" borderId="66" xfId="4" applyFont="1" applyFill="1" applyBorder="1" applyAlignment="1">
      <alignment wrapText="1"/>
    </xf>
    <xf numFmtId="4" fontId="4" fillId="0" borderId="66" xfId="0" applyNumberFormat="1" applyFont="1" applyBorder="1"/>
    <xf numFmtId="4" fontId="4" fillId="0" borderId="66" xfId="0" applyNumberFormat="1" applyFont="1" applyBorder="1" applyAlignment="1">
      <alignment horizontal="left" vertical="center"/>
    </xf>
    <xf numFmtId="4" fontId="4" fillId="0" borderId="66" xfId="0" applyNumberFormat="1" applyFont="1" applyBorder="1" applyAlignment="1">
      <alignment horizontal="center"/>
    </xf>
    <xf numFmtId="4" fontId="8" fillId="15" borderId="30" xfId="0" applyNumberFormat="1" applyFont="1" applyFill="1" applyBorder="1" applyAlignment="1">
      <alignment vertical="center"/>
    </xf>
    <xf numFmtId="0" fontId="19" fillId="7" borderId="11" xfId="0" applyFont="1" applyFill="1" applyBorder="1" applyAlignment="1">
      <alignment horizontal="left"/>
    </xf>
    <xf numFmtId="4" fontId="15" fillId="0" borderId="0" xfId="0" applyNumberFormat="1" applyFont="1" applyAlignment="1">
      <alignment horizontal="left"/>
    </xf>
    <xf numFmtId="43" fontId="2" fillId="7" borderId="0" xfId="5" applyFont="1" applyFill="1" applyAlignment="1">
      <alignment horizontal="right"/>
    </xf>
    <xf numFmtId="43" fontId="16" fillId="7" borderId="0" xfId="5" applyFont="1" applyFill="1" applyAlignment="1">
      <alignment horizontal="right"/>
    </xf>
    <xf numFmtId="0" fontId="18" fillId="2" borderId="1" xfId="0" applyFont="1" applyFill="1" applyBorder="1" applyAlignment="1">
      <alignment wrapText="1"/>
    </xf>
    <xf numFmtId="0" fontId="18" fillId="7" borderId="4" xfId="0" applyFont="1" applyFill="1" applyBorder="1" applyAlignment="1">
      <alignment horizontal="left" wrapText="1"/>
    </xf>
    <xf numFmtId="4" fontId="4" fillId="7" borderId="6" xfId="0" applyNumberFormat="1" applyFont="1" applyFill="1" applyBorder="1" applyAlignment="1">
      <alignment horizontal="left"/>
    </xf>
    <xf numFmtId="0" fontId="4" fillId="7" borderId="0" xfId="0" applyFont="1" applyFill="1" applyAlignment="1">
      <alignment horizontal="left" wrapText="1"/>
    </xf>
    <xf numFmtId="0" fontId="21" fillId="7" borderId="0" xfId="0" applyFont="1" applyFill="1"/>
    <xf numFmtId="0" fontId="7" fillId="7" borderId="24" xfId="0" applyFont="1" applyFill="1" applyBorder="1" applyAlignment="1">
      <alignment horizontal="left" wrapText="1"/>
    </xf>
    <xf numFmtId="0" fontId="26" fillId="7" borderId="39" xfId="0" applyFont="1" applyFill="1" applyBorder="1" applyAlignment="1">
      <alignment horizontal="left" wrapText="1"/>
    </xf>
    <xf numFmtId="4" fontId="26" fillId="7" borderId="8" xfId="0" applyNumberFormat="1" applyFont="1" applyFill="1" applyBorder="1" applyAlignment="1">
      <alignment horizontal="center"/>
    </xf>
    <xf numFmtId="4" fontId="27" fillId="7" borderId="8" xfId="0" applyNumberFormat="1" applyFont="1" applyFill="1" applyBorder="1"/>
    <xf numFmtId="4" fontId="23" fillId="0" borderId="0" xfId="0" applyNumberFormat="1" applyFont="1"/>
    <xf numFmtId="4" fontId="22" fillId="0" borderId="8" xfId="0" applyNumberFormat="1" applyFont="1" applyBorder="1" applyAlignment="1">
      <alignment horizontal="left" vertical="center"/>
    </xf>
    <xf numFmtId="4" fontId="28" fillId="0" borderId="8" xfId="0" applyNumberFormat="1" applyFont="1" applyBorder="1" applyAlignment="1">
      <alignment horizontal="left" vertical="center"/>
    </xf>
    <xf numFmtId="4" fontId="19" fillId="12" borderId="2" xfId="0" applyNumberFormat="1" applyFont="1" applyFill="1" applyBorder="1" applyAlignment="1">
      <alignment vertical="center" wrapText="1"/>
    </xf>
    <xf numFmtId="4" fontId="4" fillId="12" borderId="52" xfId="0" applyNumberFormat="1" applyFont="1" applyFill="1" applyBorder="1" applyAlignment="1">
      <alignment vertical="center"/>
    </xf>
    <xf numFmtId="4" fontId="19" fillId="12" borderId="53" xfId="0" applyNumberFormat="1" applyFont="1" applyFill="1" applyBorder="1" applyAlignment="1">
      <alignment vertical="center" wrapText="1"/>
    </xf>
    <xf numFmtId="0" fontId="7" fillId="0" borderId="41" xfId="0" applyFont="1" applyBorder="1" applyAlignment="1">
      <alignment horizontal="left" vertical="center"/>
    </xf>
    <xf numFmtId="4" fontId="4" fillId="13" borderId="11" xfId="0" applyNumberFormat="1" applyFont="1" applyFill="1" applyBorder="1" applyAlignment="1">
      <alignment horizontal="left" vertical="center"/>
    </xf>
    <xf numFmtId="0" fontId="7" fillId="0" borderId="31" xfId="0" applyFont="1" applyBorder="1" applyAlignment="1">
      <alignment horizontal="left"/>
    </xf>
    <xf numFmtId="0" fontId="26" fillId="7" borderId="41" xfId="0" applyFont="1" applyFill="1" applyBorder="1" applyAlignment="1">
      <alignment horizontal="left" vertical="center"/>
    </xf>
    <xf numFmtId="0" fontId="7" fillId="7" borderId="28" xfId="0" applyFont="1" applyFill="1" applyBorder="1" applyAlignment="1">
      <alignment horizontal="left"/>
    </xf>
    <xf numFmtId="0" fontId="7" fillId="0" borderId="41" xfId="3" applyFont="1" applyFill="1" applyBorder="1" applyAlignment="1">
      <alignment horizontal="left" vertical="center"/>
    </xf>
    <xf numFmtId="0" fontId="4" fillId="10" borderId="35" xfId="0" applyFont="1" applyFill="1" applyBorder="1"/>
    <xf numFmtId="0" fontId="4" fillId="10" borderId="0" xfId="0" applyFont="1" applyFill="1" applyAlignment="1">
      <alignment horizontal="left" vertical="center"/>
    </xf>
    <xf numFmtId="4" fontId="19" fillId="12" borderId="72" xfId="0" applyNumberFormat="1" applyFont="1" applyFill="1" applyBorder="1" applyAlignment="1">
      <alignment wrapText="1"/>
    </xf>
    <xf numFmtId="0" fontId="4" fillId="10" borderId="15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4" fontId="19" fillId="12" borderId="73" xfId="0" applyNumberFormat="1" applyFont="1" applyFill="1" applyBorder="1" applyAlignment="1">
      <alignment wrapText="1"/>
    </xf>
    <xf numFmtId="0" fontId="15" fillId="0" borderId="8" xfId="0" applyFont="1" applyBorder="1"/>
    <xf numFmtId="4" fontId="18" fillId="3" borderId="30" xfId="0" applyNumberFormat="1" applyFont="1" applyFill="1" applyBorder="1" applyAlignment="1">
      <alignment vertical="center"/>
    </xf>
    <xf numFmtId="0" fontId="20" fillId="0" borderId="33" xfId="0" applyFont="1" applyBorder="1"/>
    <xf numFmtId="4" fontId="20" fillId="12" borderId="51" xfId="0" applyNumberFormat="1" applyFont="1" applyFill="1" applyBorder="1" applyAlignment="1">
      <alignment wrapText="1"/>
    </xf>
    <xf numFmtId="43" fontId="5" fillId="7" borderId="0" xfId="0" applyNumberFormat="1" applyFont="1" applyFill="1" applyAlignment="1">
      <alignment horizontal="left"/>
    </xf>
    <xf numFmtId="43" fontId="15" fillId="0" borderId="0" xfId="0" applyNumberFormat="1" applyFont="1"/>
    <xf numFmtId="43" fontId="22" fillId="0" borderId="0" xfId="0" applyNumberFormat="1" applyFont="1"/>
    <xf numFmtId="164" fontId="8" fillId="7" borderId="0" xfId="0" applyNumberFormat="1" applyFont="1" applyFill="1" applyAlignment="1" applyProtection="1">
      <alignment horizontal="center"/>
      <protection locked="0"/>
    </xf>
    <xf numFmtId="43" fontId="15" fillId="0" borderId="0" xfId="0" applyNumberFormat="1" applyFont="1" applyAlignment="1">
      <alignment horizontal="left"/>
    </xf>
    <xf numFmtId="43" fontId="29" fillId="0" borderId="0" xfId="0" applyNumberFormat="1" applyFont="1" applyAlignment="1">
      <alignment horizontal="center"/>
    </xf>
    <xf numFmtId="43" fontId="30" fillId="0" borderId="0" xfId="0" applyNumberFormat="1" applyFont="1"/>
    <xf numFmtId="43" fontId="1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3" fontId="31" fillId="0" borderId="0" xfId="0" applyNumberFormat="1" applyFont="1"/>
    <xf numFmtId="4" fontId="22" fillId="12" borderId="53" xfId="0" applyNumberFormat="1" applyFont="1" applyFill="1" applyBorder="1" applyAlignment="1">
      <alignment wrapText="1"/>
    </xf>
    <xf numFmtId="165" fontId="23" fillId="0" borderId="0" xfId="0" applyNumberFormat="1" applyFont="1"/>
    <xf numFmtId="43" fontId="23" fillId="0" borderId="0" xfId="0" applyNumberFormat="1" applyFont="1"/>
    <xf numFmtId="4" fontId="23" fillId="0" borderId="0" xfId="0" applyNumberFormat="1" applyFont="1" applyAlignment="1">
      <alignment horizontal="left"/>
    </xf>
    <xf numFmtId="4" fontId="32" fillId="12" borderId="50" xfId="0" applyNumberFormat="1" applyFont="1" applyFill="1" applyBorder="1" applyAlignment="1">
      <alignment wrapText="1"/>
    </xf>
    <xf numFmtId="4" fontId="32" fillId="12" borderId="53" xfId="0" applyNumberFormat="1" applyFont="1" applyFill="1" applyBorder="1" applyAlignment="1">
      <alignment vertical="center" wrapText="1"/>
    </xf>
    <xf numFmtId="4" fontId="33" fillId="12" borderId="53" xfId="0" applyNumberFormat="1" applyFont="1" applyFill="1" applyBorder="1" applyAlignment="1">
      <alignment wrapText="1"/>
    </xf>
    <xf numFmtId="4" fontId="0" fillId="0" borderId="0" xfId="0" applyNumberFormat="1"/>
    <xf numFmtId="43" fontId="0" fillId="0" borderId="0" xfId="0" applyNumberFormat="1"/>
    <xf numFmtId="0" fontId="34" fillId="16" borderId="8" xfId="0" applyFont="1" applyFill="1" applyBorder="1"/>
    <xf numFmtId="0" fontId="0" fillId="0" borderId="8" xfId="0" applyBorder="1"/>
    <xf numFmtId="4" fontId="0" fillId="0" borderId="8" xfId="0" applyNumberFormat="1" applyBorder="1"/>
    <xf numFmtId="43" fontId="0" fillId="0" borderId="8" xfId="0" applyNumberFormat="1" applyBorder="1"/>
    <xf numFmtId="0" fontId="0" fillId="17" borderId="8" xfId="0" applyFill="1" applyBorder="1"/>
    <xf numFmtId="0" fontId="35" fillId="16" borderId="8" xfId="0" applyFont="1" applyFill="1" applyBorder="1" applyAlignment="1">
      <alignment horizontal="center" vertical="center"/>
    </xf>
    <xf numFmtId="4" fontId="36" fillId="17" borderId="8" xfId="0" applyNumberFormat="1" applyFont="1" applyFill="1" applyBorder="1"/>
    <xf numFmtId="43" fontId="36" fillId="17" borderId="8" xfId="0" applyNumberFormat="1" applyFont="1" applyFill="1" applyBorder="1"/>
    <xf numFmtId="4" fontId="19" fillId="12" borderId="51" xfId="0" applyNumberFormat="1" applyFont="1" applyFill="1" applyBorder="1" applyAlignment="1">
      <alignment vertical="center" wrapText="1"/>
    </xf>
    <xf numFmtId="0" fontId="20" fillId="7" borderId="18" xfId="0" applyFont="1" applyFill="1" applyBorder="1" applyAlignment="1">
      <alignment wrapText="1"/>
    </xf>
    <xf numFmtId="0" fontId="20" fillId="7" borderId="14" xfId="0" applyFont="1" applyFill="1" applyBorder="1" applyAlignment="1">
      <alignment vertical="center" wrapText="1"/>
    </xf>
    <xf numFmtId="4" fontId="19" fillId="12" borderId="32" xfId="0" applyNumberFormat="1" applyFont="1" applyFill="1" applyBorder="1" applyAlignment="1">
      <alignment wrapText="1"/>
    </xf>
    <xf numFmtId="4" fontId="4" fillId="12" borderId="37" xfId="0" applyNumberFormat="1" applyFont="1" applyFill="1" applyBorder="1"/>
    <xf numFmtId="0" fontId="19" fillId="10" borderId="2" xfId="0" applyFont="1" applyFill="1" applyBorder="1" applyAlignment="1">
      <alignment vertical="center" wrapText="1"/>
    </xf>
    <xf numFmtId="4" fontId="19" fillId="10" borderId="41" xfId="0" applyNumberFormat="1" applyFont="1" applyFill="1" applyBorder="1" applyAlignment="1">
      <alignment horizontal="left" vertical="center" wrapText="1"/>
    </xf>
    <xf numFmtId="0" fontId="19" fillId="10" borderId="75" xfId="0" applyFont="1" applyFill="1" applyBorder="1" applyAlignment="1">
      <alignment vertical="center" wrapText="1"/>
    </xf>
    <xf numFmtId="0" fontId="19" fillId="10" borderId="28" xfId="0" applyFont="1" applyFill="1" applyBorder="1" applyAlignment="1">
      <alignment vertical="center" wrapText="1"/>
    </xf>
    <xf numFmtId="0" fontId="19" fillId="10" borderId="40" xfId="0" applyFont="1" applyFill="1" applyBorder="1" applyAlignment="1">
      <alignment vertical="center" wrapText="1"/>
    </xf>
    <xf numFmtId="3" fontId="19" fillId="10" borderId="76" xfId="0" applyNumberFormat="1" applyFont="1" applyFill="1" applyBorder="1" applyAlignment="1">
      <alignment horizontal="center" vertical="center"/>
    </xf>
    <xf numFmtId="0" fontId="19" fillId="10" borderId="69" xfId="0" applyFont="1" applyFill="1" applyBorder="1" applyAlignment="1">
      <alignment vertical="center" wrapText="1"/>
    </xf>
    <xf numFmtId="0" fontId="19" fillId="10" borderId="66" xfId="0" applyFont="1" applyFill="1" applyBorder="1" applyAlignment="1">
      <alignment vertical="center" wrapText="1"/>
    </xf>
    <xf numFmtId="0" fontId="19" fillId="10" borderId="77" xfId="0" applyFont="1" applyFill="1" applyBorder="1" applyAlignment="1">
      <alignment vertical="center" wrapText="1"/>
    </xf>
    <xf numFmtId="3" fontId="19" fillId="10" borderId="78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15" fillId="0" borderId="14" xfId="0" applyFont="1" applyBorder="1"/>
    <xf numFmtId="4" fontId="18" fillId="3" borderId="1" xfId="0" applyNumberFormat="1" applyFont="1" applyFill="1" applyBorder="1" applyAlignment="1">
      <alignment horizontal="left" vertical="center"/>
    </xf>
    <xf numFmtId="0" fontId="22" fillId="7" borderId="0" xfId="0" applyFont="1" applyFill="1" applyAlignment="1">
      <alignment horizontal="center" vertical="center"/>
    </xf>
    <xf numFmtId="0" fontId="1" fillId="7" borderId="0" xfId="0" applyFont="1" applyFill="1" applyProtection="1">
      <protection locked="0"/>
    </xf>
    <xf numFmtId="0" fontId="16" fillId="7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7" borderId="0" xfId="0" applyFont="1" applyFill="1" applyAlignment="1">
      <alignment horizontal="center"/>
    </xf>
    <xf numFmtId="0" fontId="27" fillId="7" borderId="0" xfId="0" applyFont="1" applyFill="1" applyAlignment="1">
      <alignment horizontal="center"/>
    </xf>
    <xf numFmtId="0" fontId="38" fillId="7" borderId="0" xfId="0" applyFont="1" applyFill="1" applyAlignment="1">
      <alignment horizontal="center"/>
    </xf>
    <xf numFmtId="9" fontId="27" fillId="7" borderId="0" xfId="0" applyNumberFormat="1" applyFont="1" applyFill="1" applyAlignment="1" applyProtection="1">
      <alignment horizontal="center"/>
      <protection locked="0"/>
    </xf>
    <xf numFmtId="3" fontId="19" fillId="10" borderId="9" xfId="0" applyNumberFormat="1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left" vertical="center"/>
    </xf>
    <xf numFmtId="0" fontId="19" fillId="0" borderId="31" xfId="0" applyFont="1" applyBorder="1" applyAlignment="1">
      <alignment vertical="center" wrapText="1"/>
    </xf>
    <xf numFmtId="3" fontId="19" fillId="0" borderId="3" xfId="0" applyNumberFormat="1" applyFont="1" applyBorder="1" applyAlignment="1">
      <alignment horizontal="center" vertical="center"/>
    </xf>
    <xf numFmtId="0" fontId="27" fillId="7" borderId="35" xfId="0" applyFont="1" applyFill="1" applyBorder="1" applyAlignment="1">
      <alignment horizontal="center"/>
    </xf>
    <xf numFmtId="4" fontId="4" fillId="0" borderId="83" xfId="0" applyNumberFormat="1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left" vertical="center"/>
    </xf>
    <xf numFmtId="4" fontId="4" fillId="0" borderId="13" xfId="0" applyNumberFormat="1" applyFont="1" applyBorder="1" applyAlignment="1">
      <alignment horizontal="left" vertical="center"/>
    </xf>
    <xf numFmtId="4" fontId="4" fillId="0" borderId="43" xfId="0" applyNumberFormat="1" applyFont="1" applyBorder="1" applyAlignment="1">
      <alignment horizontal="left" vertical="center"/>
    </xf>
    <xf numFmtId="4" fontId="4" fillId="0" borderId="10" xfId="0" applyNumberFormat="1" applyFont="1" applyBorder="1" applyAlignment="1">
      <alignment horizontal="left" vertical="center"/>
    </xf>
    <xf numFmtId="0" fontId="27" fillId="7" borderId="34" xfId="0" applyFont="1" applyFill="1" applyBorder="1" applyAlignment="1">
      <alignment horizontal="center"/>
    </xf>
    <xf numFmtId="0" fontId="18" fillId="2" borderId="75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left" vertical="center"/>
    </xf>
    <xf numFmtId="4" fontId="4" fillId="11" borderId="21" xfId="0" applyNumberFormat="1" applyFont="1" applyFill="1" applyBorder="1" applyAlignment="1">
      <alignment horizontal="left" vertical="center"/>
    </xf>
    <xf numFmtId="4" fontId="4" fillId="11" borderId="9" xfId="0" applyNumberFormat="1" applyFont="1" applyFill="1" applyBorder="1" applyAlignment="1">
      <alignment horizontal="left" vertical="center"/>
    </xf>
    <xf numFmtId="4" fontId="4" fillId="0" borderId="21" xfId="0" applyNumberFormat="1" applyFont="1" applyBorder="1" applyAlignment="1">
      <alignment horizontal="left" vertical="center"/>
    </xf>
    <xf numFmtId="4" fontId="18" fillId="3" borderId="21" xfId="0" applyNumberFormat="1" applyFont="1" applyFill="1" applyBorder="1" applyAlignment="1">
      <alignment horizontal="left" vertical="center"/>
    </xf>
    <xf numFmtId="4" fontId="26" fillId="7" borderId="57" xfId="0" applyNumberFormat="1" applyFont="1" applyFill="1" applyBorder="1" applyAlignment="1">
      <alignment horizontal="center"/>
    </xf>
    <xf numFmtId="0" fontId="21" fillId="0" borderId="20" xfId="0" applyFont="1" applyBorder="1" applyAlignment="1">
      <alignment vertical="center"/>
    </xf>
    <xf numFmtId="0" fontId="18" fillId="0" borderId="85" xfId="0" applyFont="1" applyBorder="1" applyAlignment="1">
      <alignment horizontal="left" vertical="center" wrapText="1"/>
    </xf>
    <xf numFmtId="0" fontId="20" fillId="0" borderId="21" xfId="0" applyFont="1" applyBorder="1" applyAlignment="1">
      <alignment vertical="center"/>
    </xf>
    <xf numFmtId="3" fontId="20" fillId="0" borderId="9" xfId="0" applyNumberFormat="1" applyFont="1" applyBorder="1" applyAlignment="1">
      <alignment horizontal="center" vertical="center"/>
    </xf>
    <xf numFmtId="4" fontId="8" fillId="13" borderId="20" xfId="0" applyNumberFormat="1" applyFont="1" applyFill="1" applyBorder="1" applyAlignment="1">
      <alignment horizontal="left" vertical="center"/>
    </xf>
    <xf numFmtId="4" fontId="18" fillId="13" borderId="9" xfId="0" applyNumberFormat="1" applyFont="1" applyFill="1" applyBorder="1" applyAlignment="1">
      <alignment horizontal="left" vertical="center"/>
    </xf>
    <xf numFmtId="4" fontId="8" fillId="15" borderId="84" xfId="0" applyNumberFormat="1" applyFont="1" applyFill="1" applyBorder="1" applyAlignment="1">
      <alignment vertical="center"/>
    </xf>
    <xf numFmtId="4" fontId="8" fillId="13" borderId="29" xfId="0" applyNumberFormat="1" applyFont="1" applyFill="1" applyBorder="1" applyAlignment="1">
      <alignment horizontal="left" vertical="center"/>
    </xf>
    <xf numFmtId="4" fontId="4" fillId="13" borderId="84" xfId="0" applyNumberFormat="1" applyFont="1" applyFill="1" applyBorder="1" applyAlignment="1">
      <alignment vertical="center"/>
    </xf>
    <xf numFmtId="4" fontId="18" fillId="7" borderId="9" xfId="0" applyNumberFormat="1" applyFont="1" applyFill="1" applyBorder="1" applyAlignment="1">
      <alignment vertical="center"/>
    </xf>
    <xf numFmtId="4" fontId="4" fillId="7" borderId="21" xfId="0" applyNumberFormat="1" applyFont="1" applyFill="1" applyBorder="1" applyAlignment="1">
      <alignment horizontal="left" vertical="center"/>
    </xf>
    <xf numFmtId="0" fontId="21" fillId="0" borderId="21" xfId="0" applyFont="1" applyBorder="1" applyAlignment="1">
      <alignment vertical="center"/>
    </xf>
    <xf numFmtId="3" fontId="19" fillId="0" borderId="9" xfId="0" applyNumberFormat="1" applyFont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/>
    </xf>
    <xf numFmtId="4" fontId="18" fillId="3" borderId="84" xfId="0" applyNumberFormat="1" applyFont="1" applyFill="1" applyBorder="1" applyAlignment="1">
      <alignment vertical="center"/>
    </xf>
    <xf numFmtId="0" fontId="19" fillId="10" borderId="9" xfId="0" applyFont="1" applyFill="1" applyBorder="1" applyAlignment="1">
      <alignment vertical="center" wrapText="1"/>
    </xf>
    <xf numFmtId="4" fontId="19" fillId="10" borderId="9" xfId="0" applyNumberFormat="1" applyFont="1" applyFill="1" applyBorder="1" applyAlignment="1">
      <alignment vertical="center" wrapText="1"/>
    </xf>
    <xf numFmtId="4" fontId="4" fillId="10" borderId="9" xfId="0" applyNumberFormat="1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left" vertical="center"/>
    </xf>
    <xf numFmtId="4" fontId="19" fillId="7" borderId="86" xfId="0" applyNumberFormat="1" applyFont="1" applyFill="1" applyBorder="1" applyAlignment="1">
      <alignment vertical="center" wrapText="1"/>
    </xf>
    <xf numFmtId="0" fontId="21" fillId="8" borderId="29" xfId="0" applyFont="1" applyFill="1" applyBorder="1" applyAlignment="1">
      <alignment vertical="center"/>
    </xf>
    <xf numFmtId="0" fontId="4" fillId="0" borderId="67" xfId="0" applyFont="1" applyBorder="1" applyAlignment="1">
      <alignment horizontal="left" vertical="center" wrapText="1"/>
    </xf>
    <xf numFmtId="4" fontId="19" fillId="7" borderId="9" xfId="0" applyNumberFormat="1" applyFont="1" applyFill="1" applyBorder="1" applyAlignment="1">
      <alignment vertical="center" wrapText="1"/>
    </xf>
    <xf numFmtId="0" fontId="4" fillId="10" borderId="12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43" fontId="26" fillId="7" borderId="51" xfId="0" applyNumberFormat="1" applyFont="1" applyFill="1" applyBorder="1" applyAlignment="1">
      <alignment horizontal="center" vertical="center"/>
    </xf>
    <xf numFmtId="43" fontId="15" fillId="0" borderId="0" xfId="1" applyNumberFormat="1" applyFont="1" applyAlignment="1">
      <alignment horizontal="center"/>
    </xf>
    <xf numFmtId="43" fontId="38" fillId="7" borderId="0" xfId="1" applyNumberFormat="1" applyFont="1" applyFill="1" applyAlignment="1">
      <alignment horizontal="center"/>
    </xf>
    <xf numFmtId="43" fontId="15" fillId="7" borderId="0" xfId="1" applyNumberFormat="1" applyFont="1" applyFill="1" applyAlignment="1">
      <alignment horizontal="center"/>
    </xf>
    <xf numFmtId="43" fontId="26" fillId="7" borderId="46" xfId="1" applyNumberFormat="1" applyFont="1" applyFill="1" applyBorder="1" applyAlignment="1">
      <alignment horizontal="center"/>
    </xf>
    <xf numFmtId="43" fontId="27" fillId="7" borderId="35" xfId="1" applyNumberFormat="1" applyFont="1" applyFill="1" applyBorder="1" applyAlignment="1">
      <alignment horizontal="center"/>
    </xf>
    <xf numFmtId="43" fontId="27" fillId="7" borderId="34" xfId="1" applyNumberFormat="1" applyFont="1" applyFill="1" applyBorder="1" applyAlignment="1">
      <alignment horizontal="center"/>
    </xf>
    <xf numFmtId="43" fontId="37" fillId="7" borderId="0" xfId="1" applyNumberFormat="1" applyFont="1" applyFill="1" applyBorder="1" applyAlignment="1">
      <alignment horizontal="center"/>
    </xf>
    <xf numFmtId="43" fontId="39" fillId="7" borderId="0" xfId="1" applyNumberFormat="1" applyFont="1" applyFill="1" applyAlignment="1">
      <alignment horizontal="center"/>
    </xf>
    <xf numFmtId="43" fontId="15" fillId="0" borderId="0" xfId="1" applyNumberFormat="1" applyFont="1" applyAlignment="1"/>
    <xf numFmtId="43" fontId="15" fillId="7" borderId="0" xfId="0" applyNumberFormat="1" applyFont="1" applyFill="1"/>
    <xf numFmtId="43" fontId="38" fillId="7" borderId="0" xfId="0" applyNumberFormat="1" applyFont="1" applyFill="1" applyAlignment="1">
      <alignment horizontal="left"/>
    </xf>
    <xf numFmtId="43" fontId="15" fillId="7" borderId="0" xfId="0" applyNumberFormat="1" applyFont="1" applyFill="1" applyAlignment="1">
      <alignment horizontal="left"/>
    </xf>
    <xf numFmtId="43" fontId="21" fillId="7" borderId="34" xfId="0" applyNumberFormat="1" applyFont="1" applyFill="1" applyBorder="1" applyAlignment="1">
      <alignment horizontal="left"/>
    </xf>
    <xf numFmtId="43" fontId="21" fillId="7" borderId="31" xfId="0" applyNumberFormat="1" applyFont="1" applyFill="1" applyBorder="1" applyAlignment="1">
      <alignment horizontal="left"/>
    </xf>
    <xf numFmtId="43" fontId="21" fillId="7" borderId="35" xfId="0" applyNumberFormat="1" applyFont="1" applyFill="1" applyBorder="1" applyAlignment="1">
      <alignment horizontal="left"/>
    </xf>
    <xf numFmtId="43" fontId="40" fillId="7" borderId="34" xfId="0" applyNumberFormat="1" applyFont="1" applyFill="1" applyBorder="1" applyAlignment="1">
      <alignment horizontal="left"/>
    </xf>
    <xf numFmtId="43" fontId="27" fillId="7" borderId="35" xfId="0" applyNumberFormat="1" applyFont="1" applyFill="1" applyBorder="1" applyAlignment="1">
      <alignment horizontal="left"/>
    </xf>
    <xf numFmtId="43" fontId="27" fillId="7" borderId="34" xfId="0" applyNumberFormat="1" applyFont="1" applyFill="1" applyBorder="1" applyAlignment="1">
      <alignment horizontal="center"/>
    </xf>
    <xf numFmtId="43" fontId="37" fillId="7" borderId="0" xfId="0" applyNumberFormat="1" applyFont="1" applyFill="1" applyAlignment="1" applyProtection="1">
      <alignment horizontal="left"/>
      <protection locked="0"/>
    </xf>
    <xf numFmtId="4" fontId="41" fillId="12" borderId="4" xfId="0" applyNumberFormat="1" applyFont="1" applyFill="1" applyBorder="1" applyAlignment="1">
      <alignment horizontal="right" wrapText="1"/>
    </xf>
    <xf numFmtId="43" fontId="9" fillId="12" borderId="14" xfId="5" applyFont="1" applyFill="1" applyBorder="1" applyAlignment="1">
      <alignment horizontal="right"/>
    </xf>
    <xf numFmtId="4" fontId="26" fillId="7" borderId="90" xfId="0" applyNumberFormat="1" applyFont="1" applyFill="1" applyBorder="1" applyAlignment="1">
      <alignment horizontal="center"/>
    </xf>
    <xf numFmtId="4" fontId="26" fillId="7" borderId="51" xfId="0" applyNumberFormat="1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4" fontId="18" fillId="13" borderId="32" xfId="0" applyNumberFormat="1" applyFont="1" applyFill="1" applyBorder="1" applyAlignment="1">
      <alignment horizontal="left" vertical="center"/>
    </xf>
    <xf numFmtId="4" fontId="18" fillId="13" borderId="31" xfId="0" applyNumberFormat="1" applyFont="1" applyFill="1" applyBorder="1" applyAlignment="1">
      <alignment horizontal="left" vertical="center"/>
    </xf>
    <xf numFmtId="4" fontId="18" fillId="13" borderId="31" xfId="0" applyNumberFormat="1" applyFont="1" applyFill="1" applyBorder="1" applyAlignment="1">
      <alignment horizontal="left"/>
    </xf>
    <xf numFmtId="4" fontId="18" fillId="13" borderId="31" xfId="0" applyNumberFormat="1" applyFont="1" applyFill="1" applyBorder="1"/>
    <xf numFmtId="4" fontId="18" fillId="7" borderId="31" xfId="0" applyNumberFormat="1" applyFont="1" applyFill="1" applyBorder="1"/>
    <xf numFmtId="4" fontId="18" fillId="13" borderId="3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wrapText="1"/>
    </xf>
    <xf numFmtId="43" fontId="26" fillId="7" borderId="36" xfId="5" applyFont="1" applyFill="1" applyBorder="1" applyAlignment="1"/>
    <xf numFmtId="0" fontId="15" fillId="0" borderId="0" xfId="0" applyFont="1" applyAlignment="1">
      <alignment vertical="top"/>
    </xf>
    <xf numFmtId="0" fontId="18" fillId="2" borderId="75" xfId="0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left" vertical="top" wrapText="1"/>
    </xf>
    <xf numFmtId="0" fontId="21" fillId="0" borderId="20" xfId="0" applyFont="1" applyBorder="1" applyAlignment="1">
      <alignment vertical="top"/>
    </xf>
    <xf numFmtId="4" fontId="18" fillId="3" borderId="21" xfId="0" applyNumberFormat="1" applyFont="1" applyFill="1" applyBorder="1" applyAlignment="1">
      <alignment horizontal="left" vertical="top"/>
    </xf>
    <xf numFmtId="0" fontId="20" fillId="0" borderId="21" xfId="0" applyFont="1" applyBorder="1" applyAlignment="1">
      <alignment vertical="top"/>
    </xf>
    <xf numFmtId="4" fontId="4" fillId="0" borderId="21" xfId="0" applyNumberFormat="1" applyFont="1" applyBorder="1" applyAlignment="1">
      <alignment horizontal="left" vertical="top"/>
    </xf>
    <xf numFmtId="0" fontId="4" fillId="10" borderId="32" xfId="0" applyFont="1" applyFill="1" applyBorder="1" applyAlignment="1">
      <alignment horizontal="left" vertical="top"/>
    </xf>
    <xf numFmtId="0" fontId="4" fillId="10" borderId="37" xfId="0" applyFont="1" applyFill="1" applyBorder="1" applyAlignment="1">
      <alignment horizontal="left" vertical="top"/>
    </xf>
    <xf numFmtId="0" fontId="4" fillId="10" borderId="44" xfId="0" applyFont="1" applyFill="1" applyBorder="1" applyAlignment="1">
      <alignment horizontal="left" vertical="top"/>
    </xf>
    <xf numFmtId="4" fontId="8" fillId="13" borderId="48" xfId="0" applyNumberFormat="1" applyFont="1" applyFill="1" applyBorder="1" applyAlignment="1">
      <alignment horizontal="left" vertical="top"/>
    </xf>
    <xf numFmtId="4" fontId="8" fillId="13" borderId="29" xfId="0" applyNumberFormat="1" applyFont="1" applyFill="1" applyBorder="1" applyAlignment="1">
      <alignment horizontal="left" vertical="top"/>
    </xf>
    <xf numFmtId="4" fontId="4" fillId="7" borderId="21" xfId="0" applyNumberFormat="1" applyFont="1" applyFill="1" applyBorder="1" applyAlignment="1">
      <alignment horizontal="left" vertical="top"/>
    </xf>
    <xf numFmtId="0" fontId="21" fillId="0" borderId="21" xfId="0" applyFont="1" applyBorder="1" applyAlignment="1">
      <alignment vertical="top"/>
    </xf>
    <xf numFmtId="0" fontId="18" fillId="8" borderId="21" xfId="0" applyFont="1" applyFill="1" applyBorder="1" applyAlignment="1">
      <alignment horizontal="center" vertical="top" wrapText="1"/>
    </xf>
    <xf numFmtId="4" fontId="18" fillId="3" borderId="20" xfId="0" applyNumberFormat="1" applyFont="1" applyFill="1" applyBorder="1" applyAlignment="1">
      <alignment horizontal="left" vertical="top"/>
    </xf>
    <xf numFmtId="0" fontId="4" fillId="7" borderId="47" xfId="0" applyFont="1" applyFill="1" applyBorder="1" applyAlignment="1">
      <alignment horizontal="left" vertical="top"/>
    </xf>
    <xf numFmtId="0" fontId="21" fillId="8" borderId="29" xfId="0" applyFont="1" applyFill="1" applyBorder="1" applyAlignment="1">
      <alignment vertical="top"/>
    </xf>
    <xf numFmtId="0" fontId="20" fillId="0" borderId="75" xfId="0" applyFont="1" applyBorder="1" applyAlignment="1">
      <alignment vertical="top"/>
    </xf>
    <xf numFmtId="0" fontId="4" fillId="7" borderId="32" xfId="0" applyFont="1" applyFill="1" applyBorder="1" applyAlignment="1">
      <alignment horizontal="left" vertical="top"/>
    </xf>
    <xf numFmtId="0" fontId="21" fillId="0" borderId="0" xfId="0" applyFont="1" applyAlignment="1">
      <alignment vertical="top"/>
    </xf>
    <xf numFmtId="0" fontId="14" fillId="0" borderId="0" xfId="0" applyFont="1" applyAlignment="1">
      <alignment vertical="top"/>
    </xf>
    <xf numFmtId="4" fontId="18" fillId="10" borderId="2" xfId="0" applyNumberFormat="1" applyFont="1" applyFill="1" applyBorder="1" applyAlignment="1">
      <alignment horizontal="left" vertical="center"/>
    </xf>
    <xf numFmtId="4" fontId="18" fillId="10" borderId="41" xfId="0" applyNumberFormat="1" applyFont="1" applyFill="1" applyBorder="1" applyAlignment="1">
      <alignment horizontal="left" vertical="center"/>
    </xf>
    <xf numFmtId="0" fontId="4" fillId="10" borderId="78" xfId="0" applyFont="1" applyFill="1" applyBorder="1" applyAlignment="1">
      <alignment horizontal="center" vertical="center"/>
    </xf>
    <xf numFmtId="0" fontId="4" fillId="10" borderId="69" xfId="0" applyFont="1" applyFill="1" applyBorder="1" applyAlignment="1">
      <alignment horizontal="center" vertical="center"/>
    </xf>
    <xf numFmtId="0" fontId="4" fillId="10" borderId="66" xfId="0" applyFont="1" applyFill="1" applyBorder="1" applyAlignment="1">
      <alignment horizontal="center" vertical="center"/>
    </xf>
    <xf numFmtId="0" fontId="4" fillId="10" borderId="77" xfId="0" applyFont="1" applyFill="1" applyBorder="1" applyAlignment="1">
      <alignment horizontal="center" vertical="center"/>
    </xf>
    <xf numFmtId="43" fontId="10" fillId="12" borderId="45" xfId="5" applyFont="1" applyFill="1" applyBorder="1" applyAlignment="1">
      <alignment horizontal="center"/>
    </xf>
    <xf numFmtId="43" fontId="32" fillId="12" borderId="45" xfId="5" applyFont="1" applyFill="1" applyBorder="1" applyAlignment="1">
      <alignment horizontal="center"/>
    </xf>
    <xf numFmtId="4" fontId="18" fillId="10" borderId="69" xfId="0" applyNumberFormat="1" applyFont="1" applyFill="1" applyBorder="1" applyAlignment="1">
      <alignment horizontal="left" vertical="center"/>
    </xf>
    <xf numFmtId="4" fontId="18" fillId="10" borderId="66" xfId="0" applyNumberFormat="1" applyFont="1" applyFill="1" applyBorder="1" applyAlignment="1">
      <alignment horizontal="left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left"/>
    </xf>
    <xf numFmtId="0" fontId="20" fillId="0" borderId="36" xfId="0" applyFont="1" applyBorder="1"/>
    <xf numFmtId="0" fontId="20" fillId="7" borderId="36" xfId="0" applyFont="1" applyFill="1" applyBorder="1" applyAlignment="1">
      <alignment horizontal="center"/>
    </xf>
    <xf numFmtId="0" fontId="20" fillId="0" borderId="36" xfId="0" applyFont="1" applyBorder="1" applyAlignment="1">
      <alignment wrapText="1"/>
    </xf>
    <xf numFmtId="0" fontId="20" fillId="0" borderId="36" xfId="0" applyFont="1" applyBorder="1" applyAlignment="1">
      <alignment vertical="center" wrapText="1"/>
    </xf>
    <xf numFmtId="3" fontId="20" fillId="0" borderId="13" xfId="0" applyNumberFormat="1" applyFont="1" applyBorder="1" applyAlignment="1">
      <alignment horizontal="center" vertical="center"/>
    </xf>
    <xf numFmtId="0" fontId="20" fillId="0" borderId="31" xfId="0" applyFont="1" applyBorder="1" applyAlignment="1">
      <alignment horizontal="left"/>
    </xf>
    <xf numFmtId="0" fontId="20" fillId="0" borderId="31" xfId="0" applyFont="1" applyBorder="1"/>
    <xf numFmtId="0" fontId="20" fillId="0" borderId="31" xfId="0" applyFont="1" applyBorder="1" applyAlignment="1">
      <alignment wrapText="1"/>
    </xf>
    <xf numFmtId="0" fontId="20" fillId="0" borderId="31" xfId="0" applyFont="1" applyBorder="1" applyAlignment="1">
      <alignment vertical="center" wrapText="1"/>
    </xf>
    <xf numFmtId="3" fontId="20" fillId="0" borderId="3" xfId="0" applyNumberFormat="1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/>
    </xf>
    <xf numFmtId="0" fontId="21" fillId="0" borderId="32" xfId="0" applyFont="1" applyBorder="1" applyAlignment="1">
      <alignment vertical="top"/>
    </xf>
    <xf numFmtId="0" fontId="19" fillId="0" borderId="31" xfId="0" applyFont="1" applyBorder="1" applyAlignment="1">
      <alignment horizontal="left"/>
    </xf>
    <xf numFmtId="0" fontId="19" fillId="0" borderId="31" xfId="0" applyFont="1" applyBorder="1"/>
    <xf numFmtId="0" fontId="19" fillId="7" borderId="31" xfId="0" applyFont="1" applyFill="1" applyBorder="1" applyAlignment="1">
      <alignment horizontal="left"/>
    </xf>
    <xf numFmtId="0" fontId="19" fillId="0" borderId="31" xfId="0" applyFont="1" applyBorder="1" applyAlignment="1">
      <alignment wrapText="1"/>
    </xf>
    <xf numFmtId="4" fontId="18" fillId="3" borderId="15" xfId="0" applyNumberFormat="1" applyFont="1" applyFill="1" applyBorder="1" applyAlignment="1">
      <alignment vertical="center"/>
    </xf>
    <xf numFmtId="4" fontId="19" fillId="7" borderId="16" xfId="0" applyNumberFormat="1" applyFont="1" applyFill="1" applyBorder="1" applyAlignment="1">
      <alignment vertical="center" wrapText="1"/>
    </xf>
    <xf numFmtId="4" fontId="19" fillId="7" borderId="14" xfId="0" applyNumberFormat="1" applyFont="1" applyFill="1" applyBorder="1" applyAlignment="1">
      <alignment vertical="center" wrapText="1"/>
    </xf>
    <xf numFmtId="4" fontId="20" fillId="12" borderId="8" xfId="0" applyNumberFormat="1" applyFont="1" applyFill="1" applyBorder="1" applyAlignment="1">
      <alignment wrapText="1"/>
    </xf>
    <xf numFmtId="4" fontId="19" fillId="12" borderId="8" xfId="0" applyNumberFormat="1" applyFont="1" applyFill="1" applyBorder="1" applyAlignment="1">
      <alignment wrapText="1"/>
    </xf>
    <xf numFmtId="4" fontId="4" fillId="12" borderId="8" xfId="0" applyNumberFormat="1" applyFont="1" applyFill="1" applyBorder="1"/>
    <xf numFmtId="0" fontId="20" fillId="0" borderId="32" xfId="0" applyFont="1" applyBorder="1" applyAlignment="1">
      <alignment vertical="center"/>
    </xf>
    <xf numFmtId="0" fontId="21" fillId="8" borderId="18" xfId="0" applyFont="1" applyFill="1" applyBorder="1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wrapText="1"/>
    </xf>
    <xf numFmtId="0" fontId="4" fillId="0" borderId="31" xfId="0" applyFont="1" applyBorder="1" applyAlignment="1">
      <alignment wrapText="1"/>
    </xf>
    <xf numFmtId="0" fontId="4" fillId="0" borderId="3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" fontId="18" fillId="7" borderId="37" xfId="0" applyNumberFormat="1" applyFont="1" applyFill="1" applyBorder="1" applyAlignment="1">
      <alignment horizontal="left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horizontal="left"/>
    </xf>
    <xf numFmtId="0" fontId="20" fillId="0" borderId="34" xfId="0" applyFont="1" applyBorder="1"/>
    <xf numFmtId="0" fontId="20" fillId="0" borderId="34" xfId="0" applyFont="1" applyBorder="1" applyAlignment="1">
      <alignment horizontal="center"/>
    </xf>
    <xf numFmtId="0" fontId="20" fillId="0" borderId="34" xfId="0" applyFont="1" applyBorder="1" applyAlignment="1">
      <alignment wrapText="1"/>
    </xf>
    <xf numFmtId="0" fontId="20" fillId="0" borderId="34" xfId="0" applyFont="1" applyBorder="1" applyAlignment="1">
      <alignment vertical="center" wrapText="1"/>
    </xf>
    <xf numFmtId="3" fontId="20" fillId="0" borderId="95" xfId="0" applyNumberFormat="1" applyFont="1" applyBorder="1" applyAlignment="1">
      <alignment horizontal="center" vertical="center"/>
    </xf>
    <xf numFmtId="4" fontId="4" fillId="11" borderId="32" xfId="0" applyNumberFormat="1" applyFont="1" applyFill="1" applyBorder="1" applyAlignment="1">
      <alignment horizontal="left" vertical="center"/>
    </xf>
    <xf numFmtId="0" fontId="7" fillId="11" borderId="31" xfId="0" applyFont="1" applyFill="1" applyBorder="1" applyAlignment="1">
      <alignment vertical="top"/>
    </xf>
    <xf numFmtId="4" fontId="4" fillId="11" borderId="31" xfId="0" applyNumberFormat="1" applyFont="1" applyFill="1" applyBorder="1" applyAlignment="1">
      <alignment horizontal="left" vertical="center"/>
    </xf>
    <xf numFmtId="4" fontId="4" fillId="11" borderId="31" xfId="0" applyNumberFormat="1" applyFont="1" applyFill="1" applyBorder="1" applyAlignment="1">
      <alignment horizontal="left"/>
    </xf>
    <xf numFmtId="4" fontId="4" fillId="11" borderId="31" xfId="0" applyNumberFormat="1" applyFont="1" applyFill="1" applyBorder="1"/>
    <xf numFmtId="4" fontId="4" fillId="11" borderId="3" xfId="0" applyNumberFormat="1" applyFont="1" applyFill="1" applyBorder="1" applyAlignment="1">
      <alignment horizontal="left" vertical="center"/>
    </xf>
    <xf numFmtId="0" fontId="20" fillId="0" borderId="31" xfId="0" applyFont="1" applyBorder="1" applyAlignment="1">
      <alignment vertical="center"/>
    </xf>
    <xf numFmtId="43" fontId="42" fillId="7" borderId="0" xfId="0" applyNumberFormat="1" applyFont="1" applyFill="1"/>
    <xf numFmtId="0" fontId="4" fillId="10" borderId="42" xfId="0" applyFont="1" applyFill="1" applyBorder="1" applyAlignment="1">
      <alignment horizontal="center"/>
    </xf>
    <xf numFmtId="0" fontId="4" fillId="10" borderId="41" xfId="0" applyFont="1" applyFill="1" applyBorder="1" applyAlignment="1">
      <alignment horizontal="center"/>
    </xf>
    <xf numFmtId="0" fontId="4" fillId="10" borderId="43" xfId="0" applyFont="1" applyFill="1" applyBorder="1" applyAlignment="1">
      <alignment horizontal="center"/>
    </xf>
    <xf numFmtId="4" fontId="4" fillId="12" borderId="53" xfId="0" applyNumberFormat="1" applyFont="1" applyFill="1" applyBorder="1"/>
    <xf numFmtId="4" fontId="4" fillId="0" borderId="78" xfId="0" applyNumberFormat="1" applyFont="1" applyBorder="1" applyAlignment="1">
      <alignment horizontal="left" vertical="center"/>
    </xf>
    <xf numFmtId="0" fontId="4" fillId="7" borderId="3" xfId="0" applyFont="1" applyFill="1" applyBorder="1" applyAlignment="1">
      <alignment horizontal="left"/>
    </xf>
    <xf numFmtId="4" fontId="4" fillId="12" borderId="21" xfId="0" applyNumberFormat="1" applyFont="1" applyFill="1" applyBorder="1"/>
    <xf numFmtId="0" fontId="22" fillId="7" borderId="0" xfId="0" applyFont="1" applyFill="1" applyAlignment="1">
      <alignment vertical="center"/>
    </xf>
    <xf numFmtId="43" fontId="4" fillId="12" borderId="8" xfId="5" applyFont="1" applyFill="1" applyBorder="1" applyAlignment="1"/>
    <xf numFmtId="43" fontId="4" fillId="12" borderId="41" xfId="5" applyFont="1" applyFill="1" applyBorder="1" applyAlignment="1"/>
    <xf numFmtId="43" fontId="32" fillId="12" borderId="41" xfId="5" applyFont="1" applyFill="1" applyBorder="1" applyAlignment="1"/>
    <xf numFmtId="43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35" fillId="16" borderId="0" xfId="0" applyFont="1" applyFill="1" applyAlignment="1">
      <alignment horizontal="center" vertical="center"/>
    </xf>
    <xf numFmtId="43" fontId="36" fillId="17" borderId="0" xfId="0" applyNumberFormat="1" applyFont="1" applyFill="1"/>
    <xf numFmtId="43" fontId="11" fillId="0" borderId="8" xfId="4" applyFont="1" applyBorder="1"/>
    <xf numFmtId="0" fontId="14" fillId="0" borderId="8" xfId="0" applyFont="1" applyBorder="1"/>
    <xf numFmtId="4" fontId="14" fillId="0" borderId="8" xfId="0" applyNumberFormat="1" applyFont="1" applyBorder="1"/>
    <xf numFmtId="43" fontId="11" fillId="0" borderId="14" xfId="4" applyFont="1" applyBorder="1"/>
    <xf numFmtId="0" fontId="23" fillId="0" borderId="0" xfId="0" applyFont="1"/>
    <xf numFmtId="0" fontId="26" fillId="0" borderId="21" xfId="0" applyFont="1" applyBorder="1" applyAlignment="1">
      <alignment vertical="center"/>
    </xf>
    <xf numFmtId="0" fontId="26" fillId="0" borderId="21" xfId="0" applyFont="1" applyBorder="1" applyAlignment="1">
      <alignment vertical="top"/>
    </xf>
    <xf numFmtId="4" fontId="27" fillId="0" borderId="8" xfId="0" applyNumberFormat="1" applyFont="1" applyBorder="1" applyAlignment="1">
      <alignment horizontal="left" vertical="center"/>
    </xf>
    <xf numFmtId="4" fontId="27" fillId="0" borderId="8" xfId="0" applyNumberFormat="1" applyFont="1" applyBorder="1" applyAlignment="1">
      <alignment horizontal="center"/>
    </xf>
    <xf numFmtId="4" fontId="27" fillId="0" borderId="8" xfId="0" applyNumberFormat="1" applyFont="1" applyBorder="1"/>
    <xf numFmtId="0" fontId="26" fillId="0" borderId="39" xfId="0" applyFont="1" applyBorder="1" applyAlignment="1">
      <alignment horizontal="left" wrapText="1"/>
    </xf>
    <xf numFmtId="0" fontId="26" fillId="0" borderId="56" xfId="0" applyFont="1" applyBorder="1" applyAlignment="1">
      <alignment vertical="top"/>
    </xf>
    <xf numFmtId="4" fontId="27" fillId="7" borderId="57" xfId="0" applyNumberFormat="1" applyFont="1" applyFill="1" applyBorder="1" applyAlignment="1">
      <alignment horizontal="right"/>
    </xf>
    <xf numFmtId="4" fontId="27" fillId="0" borderId="57" xfId="0" applyNumberFormat="1" applyFont="1" applyBorder="1" applyAlignment="1">
      <alignment horizontal="left" vertical="center"/>
    </xf>
    <xf numFmtId="4" fontId="27" fillId="0" borderId="57" xfId="0" applyNumberFormat="1" applyFont="1" applyBorder="1" applyAlignment="1">
      <alignment horizontal="center"/>
    </xf>
    <xf numFmtId="4" fontId="27" fillId="0" borderId="83" xfId="0" applyNumberFormat="1" applyFont="1" applyBorder="1" applyAlignment="1">
      <alignment horizontal="left" vertical="center"/>
    </xf>
    <xf numFmtId="4" fontId="27" fillId="0" borderId="9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vertical="top"/>
    </xf>
    <xf numFmtId="4" fontId="26" fillId="7" borderId="36" xfId="0" applyNumberFormat="1" applyFont="1" applyFill="1" applyBorder="1" applyAlignment="1">
      <alignment horizontal="center"/>
    </xf>
    <xf numFmtId="4" fontId="27" fillId="7" borderId="36" xfId="0" applyNumberFormat="1" applyFont="1" applyFill="1" applyBorder="1" applyAlignment="1">
      <alignment horizontal="right"/>
    </xf>
    <xf numFmtId="4" fontId="27" fillId="0" borderId="36" xfId="0" applyNumberFormat="1" applyFont="1" applyBorder="1" applyAlignment="1">
      <alignment horizontal="left" vertical="center"/>
    </xf>
    <xf numFmtId="4" fontId="27" fillId="0" borderId="36" xfId="0" applyNumberFormat="1" applyFont="1" applyBorder="1" applyAlignment="1">
      <alignment horizontal="center"/>
    </xf>
    <xf numFmtId="4" fontId="27" fillId="0" borderId="13" xfId="0" applyNumberFormat="1" applyFont="1" applyBorder="1" applyAlignment="1">
      <alignment horizontal="left" vertical="center"/>
    </xf>
    <xf numFmtId="4" fontId="22" fillId="3" borderId="22" xfId="0" applyNumberFormat="1" applyFont="1" applyFill="1" applyBorder="1" applyAlignment="1">
      <alignment horizontal="left" vertical="top"/>
    </xf>
    <xf numFmtId="4" fontId="22" fillId="3" borderId="33" xfId="0" applyNumberFormat="1" applyFont="1" applyFill="1" applyBorder="1" applyAlignment="1">
      <alignment vertical="center"/>
    </xf>
    <xf numFmtId="4" fontId="22" fillId="3" borderId="0" xfId="0" applyNumberFormat="1" applyFont="1" applyFill="1" applyAlignment="1">
      <alignment vertical="center"/>
    </xf>
    <xf numFmtId="4" fontId="22" fillId="3" borderId="67" xfId="0" applyNumberFormat="1" applyFont="1" applyFill="1" applyBorder="1" applyAlignment="1">
      <alignment vertical="center"/>
    </xf>
    <xf numFmtId="4" fontId="22" fillId="7" borderId="0" xfId="0" applyNumberFormat="1" applyFont="1" applyFill="1" applyAlignment="1">
      <alignment vertical="center"/>
    </xf>
    <xf numFmtId="4" fontId="22" fillId="11" borderId="56" xfId="0" applyNumberFormat="1" applyFont="1" applyFill="1" applyBorder="1" applyAlignment="1">
      <alignment horizontal="left" vertical="top"/>
    </xf>
    <xf numFmtId="0" fontId="25" fillId="11" borderId="64" xfId="0" applyFont="1" applyFill="1" applyBorder="1" applyAlignment="1">
      <alignment vertical="top"/>
    </xf>
    <xf numFmtId="4" fontId="22" fillId="11" borderId="57" xfId="0" applyNumberFormat="1" applyFont="1" applyFill="1" applyBorder="1" applyAlignment="1">
      <alignment horizontal="left" vertical="center"/>
    </xf>
    <xf numFmtId="4" fontId="22" fillId="11" borderId="57" xfId="0" applyNumberFormat="1" applyFont="1" applyFill="1" applyBorder="1" applyAlignment="1">
      <alignment horizontal="left"/>
    </xf>
    <xf numFmtId="4" fontId="22" fillId="11" borderId="57" xfId="0" applyNumberFormat="1" applyFont="1" applyFill="1" applyBorder="1"/>
    <xf numFmtId="4" fontId="22" fillId="11" borderId="83" xfId="0" applyNumberFormat="1" applyFont="1" applyFill="1" applyBorder="1" applyAlignment="1">
      <alignment horizontal="left" vertical="center"/>
    </xf>
    <xf numFmtId="4" fontId="22" fillId="7" borderId="0" xfId="0" applyNumberFormat="1" applyFont="1" applyFill="1" applyAlignment="1">
      <alignment horizontal="left" vertical="center"/>
    </xf>
    <xf numFmtId="4" fontId="27" fillId="0" borderId="57" xfId="0" applyNumberFormat="1" applyFont="1" applyBorder="1"/>
    <xf numFmtId="0" fontId="26" fillId="0" borderId="49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8" xfId="0" applyFont="1" applyBorder="1" applyAlignment="1">
      <alignment horizontal="left" wrapText="1"/>
    </xf>
    <xf numFmtId="43" fontId="0" fillId="0" borderId="14" xfId="4" applyFont="1" applyBorder="1"/>
    <xf numFmtId="43" fontId="0" fillId="0" borderId="8" xfId="4" applyFont="1" applyBorder="1"/>
    <xf numFmtId="4" fontId="26" fillId="0" borderId="8" xfId="0" applyNumberFormat="1" applyFont="1" applyBorder="1" applyAlignment="1">
      <alignment horizontal="center"/>
    </xf>
    <xf numFmtId="0" fontId="26" fillId="0" borderId="38" xfId="0" applyFont="1" applyBorder="1" applyAlignment="1">
      <alignment horizontal="left" wrapText="1"/>
    </xf>
    <xf numFmtId="4" fontId="26" fillId="0" borderId="8" xfId="0" applyNumberFormat="1" applyFont="1" applyBorder="1" applyAlignment="1">
      <alignment horizontal="center" vertical="center"/>
    </xf>
    <xf numFmtId="0" fontId="26" fillId="7" borderId="8" xfId="0" applyFont="1" applyFill="1" applyBorder="1" applyAlignment="1">
      <alignment horizontal="left" wrapText="1"/>
    </xf>
    <xf numFmtId="0" fontId="26" fillId="0" borderId="8" xfId="0" applyFont="1" applyBorder="1" applyAlignment="1">
      <alignment horizontal="left" wrapText="1"/>
    </xf>
    <xf numFmtId="0" fontId="26" fillId="0" borderId="8" xfId="0" applyFont="1" applyBorder="1" applyAlignment="1">
      <alignment vertical="center"/>
    </xf>
    <xf numFmtId="0" fontId="26" fillId="0" borderId="15" xfId="0" applyFont="1" applyBorder="1" applyAlignment="1">
      <alignment vertical="top"/>
    </xf>
    <xf numFmtId="0" fontId="26" fillId="7" borderId="8" xfId="0" applyFont="1" applyFill="1" applyBorder="1" applyAlignment="1">
      <alignment horizontal="left"/>
    </xf>
    <xf numFmtId="4" fontId="27" fillId="0" borderId="1" xfId="0" applyNumberFormat="1" applyFont="1" applyBorder="1" applyAlignment="1">
      <alignment horizontal="left" vertical="center"/>
    </xf>
    <xf numFmtId="4" fontId="27" fillId="0" borderId="1" xfId="0" applyNumberFormat="1" applyFont="1" applyBorder="1" applyAlignment="1">
      <alignment horizontal="center"/>
    </xf>
    <xf numFmtId="0" fontId="44" fillId="0" borderId="0" xfId="0" applyFont="1" applyProtection="1">
      <protection locked="0"/>
    </xf>
    <xf numFmtId="166" fontId="15" fillId="0" borderId="0" xfId="0" applyNumberFormat="1" applyFont="1" applyAlignment="1">
      <alignment horizontal="right"/>
    </xf>
    <xf numFmtId="0" fontId="15" fillId="7" borderId="0" xfId="0" applyFont="1" applyFill="1" applyAlignment="1">
      <alignment wrapText="1"/>
    </xf>
    <xf numFmtId="0" fontId="15" fillId="7" borderId="0" xfId="0" applyFont="1" applyFill="1" applyAlignment="1">
      <alignment horizontal="left"/>
    </xf>
    <xf numFmtId="0" fontId="15" fillId="7" borderId="0" xfId="0" applyFont="1" applyFill="1" applyAlignment="1">
      <alignment horizontal="right"/>
    </xf>
    <xf numFmtId="43" fontId="15" fillId="7" borderId="0" xfId="5" applyFont="1" applyFill="1" applyAlignment="1">
      <alignment horizontal="right"/>
    </xf>
    <xf numFmtId="43" fontId="15" fillId="7" borderId="0" xfId="5" applyFont="1" applyFill="1"/>
    <xf numFmtId="0" fontId="26" fillId="7" borderId="56" xfId="0" applyFont="1" applyFill="1" applyBorder="1" applyAlignment="1">
      <alignment vertical="top"/>
    </xf>
    <xf numFmtId="0" fontId="26" fillId="7" borderId="46" xfId="0" applyFont="1" applyFill="1" applyBorder="1" applyAlignment="1">
      <alignment vertical="top"/>
    </xf>
    <xf numFmtId="0" fontId="26" fillId="7" borderId="35" xfId="0" applyFont="1" applyFill="1" applyBorder="1" applyAlignment="1">
      <alignment vertical="top" wrapText="1"/>
    </xf>
    <xf numFmtId="43" fontId="26" fillId="7" borderId="90" xfId="4" applyFont="1" applyFill="1" applyBorder="1" applyAlignment="1">
      <alignment horizontal="center"/>
    </xf>
    <xf numFmtId="0" fontId="26" fillId="7" borderId="21" xfId="0" applyFont="1" applyFill="1" applyBorder="1" applyAlignment="1">
      <alignment vertical="top"/>
    </xf>
    <xf numFmtId="0" fontId="26" fillId="7" borderId="29" xfId="0" applyFont="1" applyFill="1" applyBorder="1" applyAlignment="1">
      <alignment vertical="top"/>
    </xf>
    <xf numFmtId="0" fontId="26" fillId="7" borderId="24" xfId="0" applyFont="1" applyFill="1" applyBorder="1" applyAlignment="1">
      <alignment vertical="top" wrapText="1"/>
    </xf>
    <xf numFmtId="4" fontId="26" fillId="7" borderId="52" xfId="0" applyNumberFormat="1" applyFont="1" applyFill="1" applyBorder="1" applyAlignment="1">
      <alignment horizontal="center"/>
    </xf>
    <xf numFmtId="43" fontId="26" fillId="7" borderId="11" xfId="4" applyFont="1" applyFill="1" applyBorder="1" applyAlignment="1">
      <alignment horizontal="center"/>
    </xf>
    <xf numFmtId="0" fontId="26" fillId="7" borderId="22" xfId="0" applyFont="1" applyFill="1" applyBorder="1" applyAlignment="1">
      <alignment vertical="top"/>
    </xf>
    <xf numFmtId="0" fontId="26" fillId="7" borderId="73" xfId="0" applyFont="1" applyFill="1" applyBorder="1" applyAlignment="1">
      <alignment vertical="top"/>
    </xf>
    <xf numFmtId="43" fontId="26" fillId="7" borderId="30" xfId="4" applyFont="1" applyFill="1" applyBorder="1" applyAlignment="1">
      <alignment horizontal="center"/>
    </xf>
    <xf numFmtId="0" fontId="26" fillId="7" borderId="0" xfId="0" applyFont="1" applyFill="1" applyAlignment="1">
      <alignment vertical="top" wrapText="1"/>
    </xf>
    <xf numFmtId="4" fontId="26" fillId="7" borderId="45" xfId="0" applyNumberFormat="1" applyFont="1" applyFill="1" applyBorder="1" applyAlignment="1">
      <alignment horizontal="center"/>
    </xf>
    <xf numFmtId="0" fontId="26" fillId="7" borderId="52" xfId="0" applyFont="1" applyFill="1" applyBorder="1" applyAlignment="1">
      <alignment vertical="top"/>
    </xf>
    <xf numFmtId="0" fontId="26" fillId="7" borderId="50" xfId="0" applyFont="1" applyFill="1" applyBorder="1" applyAlignment="1">
      <alignment vertical="top"/>
    </xf>
    <xf numFmtId="0" fontId="26" fillId="7" borderId="87" xfId="0" applyFont="1" applyFill="1" applyBorder="1" applyAlignment="1">
      <alignment vertical="top"/>
    </xf>
    <xf numFmtId="43" fontId="26" fillId="7" borderId="35" xfId="4" applyFont="1" applyFill="1" applyBorder="1" applyAlignment="1">
      <alignment horizontal="center"/>
    </xf>
    <xf numFmtId="0" fontId="26" fillId="7" borderId="61" xfId="0" applyFont="1" applyFill="1" applyBorder="1" applyAlignment="1">
      <alignment vertical="top" wrapText="1"/>
    </xf>
    <xf numFmtId="43" fontId="26" fillId="7" borderId="19" xfId="4" applyFont="1" applyFill="1" applyBorder="1" applyAlignment="1">
      <alignment horizontal="center"/>
    </xf>
    <xf numFmtId="0" fontId="26" fillId="7" borderId="31" xfId="0" applyFont="1" applyFill="1" applyBorder="1" applyAlignment="1">
      <alignment vertical="center" wrapText="1"/>
    </xf>
    <xf numFmtId="43" fontId="26" fillId="7" borderId="31" xfId="4" applyFont="1" applyFill="1" applyBorder="1" applyAlignment="1">
      <alignment horizontal="center"/>
    </xf>
    <xf numFmtId="0" fontId="26" fillId="7" borderId="49" xfId="0" applyFont="1" applyFill="1" applyBorder="1" applyAlignment="1">
      <alignment vertical="top"/>
    </xf>
    <xf numFmtId="4" fontId="26" fillId="7" borderId="53" xfId="0" applyNumberFormat="1" applyFont="1" applyFill="1" applyBorder="1" applyAlignment="1">
      <alignment horizontal="center"/>
    </xf>
    <xf numFmtId="0" fontId="26" fillId="7" borderId="88" xfId="0" applyFont="1" applyFill="1" applyBorder="1" applyAlignment="1">
      <alignment horizontal="center"/>
    </xf>
    <xf numFmtId="0" fontId="26" fillId="7" borderId="35" xfId="0" applyFont="1" applyFill="1" applyBorder="1"/>
    <xf numFmtId="43" fontId="26" fillId="7" borderId="90" xfId="4" applyFont="1" applyFill="1" applyBorder="1" applyAlignment="1">
      <alignment horizontal="center" wrapText="1"/>
    </xf>
    <xf numFmtId="0" fontId="26" fillId="7" borderId="89" xfId="0" applyFont="1" applyFill="1" applyBorder="1" applyAlignment="1">
      <alignment horizontal="center" vertical="center"/>
    </xf>
    <xf numFmtId="43" fontId="26" fillId="7" borderId="11" xfId="4" applyFont="1" applyFill="1" applyBorder="1" applyAlignment="1">
      <alignment horizontal="center" wrapText="1"/>
    </xf>
    <xf numFmtId="0" fontId="26" fillId="7" borderId="11" xfId="0" applyFont="1" applyFill="1" applyBorder="1" applyAlignment="1">
      <alignment vertical="top" wrapText="1"/>
    </xf>
    <xf numFmtId="4" fontId="26" fillId="7" borderId="72" xfId="0" applyNumberFormat="1" applyFont="1" applyFill="1" applyBorder="1" applyAlignment="1">
      <alignment horizontal="center"/>
    </xf>
    <xf numFmtId="0" fontId="26" fillId="7" borderId="35" xfId="0" applyFont="1" applyFill="1" applyBorder="1" applyAlignment="1">
      <alignment vertical="center" wrapText="1"/>
    </xf>
    <xf numFmtId="4" fontId="26" fillId="7" borderId="88" xfId="0" applyNumberFormat="1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left" wrapText="1"/>
    </xf>
    <xf numFmtId="4" fontId="26" fillId="7" borderId="29" xfId="0" applyNumberFormat="1" applyFont="1" applyFill="1" applyBorder="1" applyAlignment="1">
      <alignment horizontal="center"/>
    </xf>
    <xf numFmtId="0" fontId="26" fillId="7" borderId="63" xfId="0" applyFont="1" applyFill="1" applyBorder="1" applyAlignment="1">
      <alignment horizontal="left" wrapText="1"/>
    </xf>
    <xf numFmtId="0" fontId="26" fillId="7" borderId="60" xfId="0" applyFont="1" applyFill="1" applyBorder="1" applyAlignment="1">
      <alignment horizontal="left" wrapText="1"/>
    </xf>
    <xf numFmtId="0" fontId="26" fillId="7" borderId="17" xfId="0" applyFont="1" applyFill="1" applyBorder="1" applyAlignment="1">
      <alignment horizontal="left" vertical="center" wrapText="1"/>
    </xf>
    <xf numFmtId="0" fontId="26" fillId="7" borderId="8" xfId="0" applyFont="1" applyFill="1" applyBorder="1" applyAlignment="1">
      <alignment vertical="center" wrapText="1"/>
    </xf>
    <xf numFmtId="43" fontId="0" fillId="7" borderId="31" xfId="1" applyNumberFormat="1" applyFont="1" applyFill="1" applyBorder="1" applyAlignment="1">
      <alignment horizontal="center"/>
    </xf>
    <xf numFmtId="43" fontId="0" fillId="7" borderId="31" xfId="4" applyFont="1" applyFill="1" applyBorder="1" applyAlignment="1"/>
    <xf numFmtId="0" fontId="27" fillId="7" borderId="44" xfId="0" applyFont="1" applyFill="1" applyBorder="1" applyAlignment="1">
      <alignment horizontal="left"/>
    </xf>
    <xf numFmtId="0" fontId="27" fillId="7" borderId="35" xfId="0" applyFont="1" applyFill="1" applyBorder="1" applyAlignment="1">
      <alignment horizontal="left"/>
    </xf>
    <xf numFmtId="0" fontId="27" fillId="7" borderId="35" xfId="0" applyFont="1" applyFill="1" applyBorder="1" applyAlignment="1">
      <alignment horizontal="right"/>
    </xf>
    <xf numFmtId="4" fontId="45" fillId="7" borderId="35" xfId="0" applyNumberFormat="1" applyFont="1" applyFill="1" applyBorder="1" applyAlignment="1">
      <alignment horizontal="right" wrapText="1"/>
    </xf>
    <xf numFmtId="4" fontId="21" fillId="7" borderId="35" xfId="0" applyNumberFormat="1" applyFont="1" applyFill="1" applyBorder="1" applyAlignment="1">
      <alignment vertical="center" wrapText="1"/>
    </xf>
    <xf numFmtId="0" fontId="27" fillId="7" borderId="35" xfId="0" applyFont="1" applyFill="1" applyBorder="1" applyAlignment="1">
      <alignment horizontal="center" vertical="center"/>
    </xf>
    <xf numFmtId="0" fontId="27" fillId="7" borderId="59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left"/>
    </xf>
    <xf numFmtId="0" fontId="27" fillId="7" borderId="34" xfId="0" applyFont="1" applyFill="1" applyBorder="1" applyAlignment="1">
      <alignment horizontal="left"/>
    </xf>
    <xf numFmtId="0" fontId="27" fillId="7" borderId="34" xfId="0" applyFont="1" applyFill="1" applyBorder="1" applyAlignment="1">
      <alignment horizontal="right"/>
    </xf>
    <xf numFmtId="4" fontId="45" fillId="7" borderId="34" xfId="0" applyNumberFormat="1" applyFont="1" applyFill="1" applyBorder="1" applyAlignment="1">
      <alignment horizontal="right" wrapText="1"/>
    </xf>
    <xf numFmtId="4" fontId="21" fillId="7" borderId="34" xfId="0" applyNumberFormat="1" applyFont="1" applyFill="1" applyBorder="1" applyAlignment="1">
      <alignment vertical="center" wrapText="1"/>
    </xf>
    <xf numFmtId="0" fontId="27" fillId="7" borderId="34" xfId="0" applyFont="1" applyFill="1" applyBorder="1" applyAlignment="1">
      <alignment horizontal="center" vertical="center"/>
    </xf>
    <xf numFmtId="0" fontId="27" fillId="7" borderId="82" xfId="0" applyFont="1" applyFill="1" applyBorder="1" applyAlignment="1">
      <alignment horizontal="center" vertical="center"/>
    </xf>
    <xf numFmtId="0" fontId="37" fillId="7" borderId="0" xfId="0" applyFont="1" applyFill="1" applyAlignment="1" applyProtection="1">
      <alignment horizontal="left" wrapText="1"/>
      <protection locked="0"/>
    </xf>
    <xf numFmtId="0" fontId="27" fillId="7" borderId="0" xfId="0" applyFont="1" applyFill="1" applyAlignment="1" applyProtection="1">
      <alignment horizontal="left"/>
      <protection locked="0"/>
    </xf>
    <xf numFmtId="0" fontId="27" fillId="7" borderId="0" xfId="0" applyFont="1" applyFill="1" applyAlignment="1">
      <alignment horizontal="center" wrapText="1"/>
    </xf>
    <xf numFmtId="0" fontId="39" fillId="7" borderId="0" xfId="0" applyFont="1" applyFill="1" applyAlignment="1">
      <alignment horizontal="center" vertical="center"/>
    </xf>
    <xf numFmtId="0" fontId="39" fillId="9" borderId="0" xfId="0" applyFont="1" applyFill="1" applyAlignment="1">
      <alignment horizontal="left" wrapText="1"/>
    </xf>
    <xf numFmtId="0" fontId="37" fillId="7" borderId="0" xfId="0" applyFont="1" applyFill="1" applyAlignment="1" applyProtection="1">
      <alignment horizontal="left"/>
      <protection locked="0"/>
    </xf>
    <xf numFmtId="0" fontId="37" fillId="7" borderId="0" xfId="0" applyFont="1" applyFill="1" applyAlignment="1">
      <alignment horizontal="center" wrapText="1"/>
    </xf>
    <xf numFmtId="166" fontId="0" fillId="0" borderId="0" xfId="0" applyNumberFormat="1"/>
    <xf numFmtId="0" fontId="16" fillId="0" borderId="0" xfId="0" applyFont="1" applyAlignment="1">
      <alignment vertical="center"/>
    </xf>
    <xf numFmtId="0" fontId="4" fillId="2" borderId="7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0" borderId="75" xfId="0" applyFont="1" applyBorder="1" applyAlignment="1">
      <alignment horizontal="center" vertical="center" wrapText="1"/>
    </xf>
    <xf numFmtId="4" fontId="4" fillId="3" borderId="21" xfId="0" applyNumberFormat="1" applyFont="1" applyFill="1" applyBorder="1" applyAlignment="1">
      <alignment horizontal="left" vertical="center"/>
    </xf>
    <xf numFmtId="4" fontId="4" fillId="13" borderId="5" xfId="0" applyNumberFormat="1" applyFont="1" applyFill="1" applyBorder="1" applyAlignment="1">
      <alignment horizontal="left" vertical="center"/>
    </xf>
    <xf numFmtId="4" fontId="4" fillId="13" borderId="8" xfId="0" applyNumberFormat="1" applyFont="1" applyFill="1" applyBorder="1" applyAlignment="1">
      <alignment horizontal="left" vertical="center"/>
    </xf>
    <xf numFmtId="4" fontId="4" fillId="13" borderId="8" xfId="0" applyNumberFormat="1" applyFont="1" applyFill="1" applyBorder="1" applyAlignment="1">
      <alignment horizontal="left"/>
    </xf>
    <xf numFmtId="4" fontId="4" fillId="13" borderId="6" xfId="0" applyNumberFormat="1" applyFont="1" applyFill="1" applyBorder="1" applyAlignment="1">
      <alignment horizontal="left" vertical="center"/>
    </xf>
    <xf numFmtId="4" fontId="4" fillId="13" borderId="6" xfId="0" applyNumberFormat="1" applyFont="1" applyFill="1" applyBorder="1"/>
    <xf numFmtId="4" fontId="4" fillId="13" borderId="9" xfId="0" applyNumberFormat="1" applyFont="1" applyFill="1" applyBorder="1" applyAlignment="1">
      <alignment horizontal="left" vertical="center"/>
    </xf>
    <xf numFmtId="43" fontId="7" fillId="0" borderId="6" xfId="4" applyFont="1" applyFill="1" applyBorder="1" applyAlignment="1"/>
    <xf numFmtId="0" fontId="7" fillId="7" borderId="59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7" borderId="41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0" borderId="41" xfId="0" applyFont="1" applyBorder="1" applyAlignment="1">
      <alignment vertical="center"/>
    </xf>
    <xf numFmtId="43" fontId="7" fillId="7" borderId="57" xfId="4" applyFont="1" applyFill="1" applyBorder="1" applyAlignment="1">
      <alignment wrapText="1"/>
    </xf>
    <xf numFmtId="0" fontId="7" fillId="0" borderId="65" xfId="0" applyFont="1" applyBorder="1" applyAlignment="1">
      <alignment horizontal="left" wrapText="1"/>
    </xf>
    <xf numFmtId="0" fontId="7" fillId="0" borderId="42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4" fontId="4" fillId="7" borderId="8" xfId="0" applyNumberFormat="1" applyFont="1" applyFill="1" applyBorder="1" applyAlignment="1">
      <alignment vertical="center"/>
    </xf>
    <xf numFmtId="4" fontId="4" fillId="7" borderId="9" xfId="0" applyNumberFormat="1" applyFont="1" applyFill="1" applyBorder="1" applyAlignment="1">
      <alignment vertical="center"/>
    </xf>
    <xf numFmtId="4" fontId="4" fillId="7" borderId="0" xfId="0" applyNumberFormat="1" applyFont="1" applyFill="1" applyAlignment="1">
      <alignment vertical="center"/>
    </xf>
    <xf numFmtId="4" fontId="46" fillId="7" borderId="8" xfId="0" applyNumberFormat="1" applyFont="1" applyFill="1" applyBorder="1" applyAlignment="1">
      <alignment horizontal="left" vertical="center"/>
    </xf>
    <xf numFmtId="4" fontId="20" fillId="12" borderId="45" xfId="0" applyNumberFormat="1" applyFont="1" applyFill="1" applyBorder="1" applyAlignment="1">
      <alignment wrapText="1"/>
    </xf>
    <xf numFmtId="0" fontId="20" fillId="10" borderId="14" xfId="0" applyFont="1" applyFill="1" applyBorder="1" applyAlignment="1">
      <alignment vertical="center" wrapText="1"/>
    </xf>
    <xf numFmtId="4" fontId="20" fillId="10" borderId="8" xfId="0" applyNumberFormat="1" applyFont="1" applyFill="1" applyBorder="1" applyAlignment="1">
      <alignment horizontal="left" vertical="center" wrapText="1"/>
    </xf>
    <xf numFmtId="0" fontId="20" fillId="10" borderId="8" xfId="0" applyFont="1" applyFill="1" applyBorder="1" applyAlignment="1">
      <alignment vertical="center" wrapText="1"/>
    </xf>
    <xf numFmtId="3" fontId="20" fillId="10" borderId="9" xfId="0" applyNumberFormat="1" applyFont="1" applyFill="1" applyBorder="1" applyAlignment="1">
      <alignment horizontal="center" vertical="center"/>
    </xf>
    <xf numFmtId="4" fontId="20" fillId="12" borderId="74" xfId="0" applyNumberFormat="1" applyFont="1" applyFill="1" applyBorder="1" applyAlignment="1">
      <alignment wrapText="1"/>
    </xf>
    <xf numFmtId="4" fontId="20" fillId="12" borderId="95" xfId="0" applyNumberFormat="1" applyFont="1" applyFill="1" applyBorder="1" applyAlignment="1">
      <alignment wrapText="1"/>
    </xf>
    <xf numFmtId="0" fontId="4" fillId="8" borderId="21" xfId="0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left" vertical="center"/>
    </xf>
    <xf numFmtId="0" fontId="20" fillId="12" borderId="46" xfId="0" applyFont="1" applyFill="1" applyBorder="1" applyAlignment="1">
      <alignment wrapText="1"/>
    </xf>
    <xf numFmtId="4" fontId="20" fillId="12" borderId="29" xfId="0" applyNumberFormat="1" applyFont="1" applyFill="1" applyBorder="1" applyAlignment="1">
      <alignment wrapText="1"/>
    </xf>
    <xf numFmtId="4" fontId="20" fillId="12" borderId="49" xfId="0" applyNumberFormat="1" applyFont="1" applyFill="1" applyBorder="1" applyAlignment="1">
      <alignment wrapText="1"/>
    </xf>
    <xf numFmtId="0" fontId="20" fillId="12" borderId="56" xfId="0" applyFont="1" applyFill="1" applyBorder="1" applyAlignment="1">
      <alignment wrapText="1"/>
    </xf>
    <xf numFmtId="4" fontId="20" fillId="12" borderId="21" xfId="0" applyNumberFormat="1" applyFont="1" applyFill="1" applyBorder="1" applyAlignment="1">
      <alignment wrapText="1"/>
    </xf>
    <xf numFmtId="4" fontId="20" fillId="7" borderId="30" xfId="0" applyNumberFormat="1" applyFont="1" applyFill="1" applyBorder="1" applyAlignment="1">
      <alignment vertical="center" wrapText="1"/>
    </xf>
    <xf numFmtId="4" fontId="20" fillId="7" borderId="86" xfId="0" applyNumberFormat="1" applyFont="1" applyFill="1" applyBorder="1" applyAlignment="1">
      <alignment vertical="center" wrapText="1"/>
    </xf>
    <xf numFmtId="0" fontId="20" fillId="8" borderId="29" xfId="0" applyFont="1" applyFill="1" applyBorder="1" applyAlignment="1">
      <alignment vertical="center"/>
    </xf>
    <xf numFmtId="4" fontId="4" fillId="3" borderId="11" xfId="0" applyNumberFormat="1" applyFont="1" applyFill="1" applyBorder="1" applyAlignment="1">
      <alignment vertical="center"/>
    </xf>
    <xf numFmtId="4" fontId="4" fillId="3" borderId="84" xfId="0" applyNumberFormat="1" applyFont="1" applyFill="1" applyBorder="1" applyAlignment="1">
      <alignment vertical="center"/>
    </xf>
    <xf numFmtId="4" fontId="4" fillId="7" borderId="0" xfId="0" applyNumberFormat="1" applyFont="1" applyFill="1" applyAlignment="1">
      <alignment horizontal="left" vertical="center"/>
    </xf>
    <xf numFmtId="4" fontId="4" fillId="7" borderId="29" xfId="0" applyNumberFormat="1" applyFont="1" applyFill="1" applyBorder="1" applyAlignment="1">
      <alignment horizontal="left" vertical="center"/>
    </xf>
    <xf numFmtId="0" fontId="20" fillId="10" borderId="9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3" fontId="20" fillId="7" borderId="0" xfId="0" applyNumberFormat="1" applyFont="1" applyFill="1" applyAlignment="1">
      <alignment horizontal="center" vertical="center"/>
    </xf>
    <xf numFmtId="4" fontId="20" fillId="10" borderId="8" xfId="0" applyNumberFormat="1" applyFont="1" applyFill="1" applyBorder="1" applyAlignment="1">
      <alignment vertical="center" wrapText="1"/>
    </xf>
    <xf numFmtId="4" fontId="20" fillId="10" borderId="9" xfId="0" applyNumberFormat="1" applyFont="1" applyFill="1" applyBorder="1" applyAlignment="1">
      <alignment vertical="center" wrapText="1"/>
    </xf>
    <xf numFmtId="4" fontId="20" fillId="12" borderId="50" xfId="0" applyNumberFormat="1" applyFont="1" applyFill="1" applyBorder="1" applyAlignment="1">
      <alignment wrapText="1"/>
    </xf>
    <xf numFmtId="4" fontId="47" fillId="12" borderId="50" xfId="0" applyNumberFormat="1" applyFont="1" applyFill="1" applyBorder="1" applyAlignment="1">
      <alignment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43" fontId="4" fillId="0" borderId="0" xfId="5" applyFont="1" applyFill="1" applyBorder="1" applyAlignment="1"/>
    <xf numFmtId="43" fontId="4" fillId="0" borderId="0" xfId="5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28" xfId="0" applyFont="1" applyBorder="1" applyAlignment="1">
      <alignment horizontal="left"/>
    </xf>
    <xf numFmtId="0" fontId="7" fillId="0" borderId="22" xfId="0" applyFont="1" applyBorder="1" applyAlignment="1">
      <alignment vertical="center"/>
    </xf>
    <xf numFmtId="0" fontId="7" fillId="0" borderId="22" xfId="0" applyFont="1" applyBorder="1" applyAlignment="1">
      <alignment vertical="top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center" wrapText="1"/>
    </xf>
    <xf numFmtId="0" fontId="7" fillId="0" borderId="28" xfId="0" applyFont="1" applyBorder="1"/>
    <xf numFmtId="0" fontId="7" fillId="0" borderId="25" xfId="0" applyFont="1" applyBorder="1" applyAlignment="1">
      <alignment vertical="center"/>
    </xf>
    <xf numFmtId="2" fontId="7" fillId="0" borderId="25" xfId="0" applyNumberFormat="1" applyFont="1" applyBorder="1" applyAlignment="1">
      <alignment vertical="center" wrapText="1"/>
    </xf>
    <xf numFmtId="0" fontId="7" fillId="0" borderId="25" xfId="0" applyFont="1" applyBorder="1"/>
    <xf numFmtId="0" fontId="7" fillId="0" borderId="25" xfId="0" applyFont="1" applyBorder="1" applyAlignment="1">
      <alignment horizontal="left"/>
    </xf>
    <xf numFmtId="0" fontId="7" fillId="7" borderId="25" xfId="0" applyFont="1" applyFill="1" applyBorder="1"/>
    <xf numFmtId="0" fontId="7" fillId="7" borderId="25" xfId="0" applyFont="1" applyFill="1" applyBorder="1" applyAlignment="1">
      <alignment horizontal="left"/>
    </xf>
    <xf numFmtId="0" fontId="7" fillId="0" borderId="25" xfId="2" applyFont="1" applyFill="1" applyBorder="1" applyAlignment="1"/>
    <xf numFmtId="0" fontId="7" fillId="0" borderId="25" xfId="2" applyFont="1" applyFill="1" applyBorder="1" applyAlignment="1">
      <alignment horizontal="left"/>
    </xf>
    <xf numFmtId="0" fontId="7" fillId="7" borderId="2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7" borderId="23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left" wrapText="1"/>
    </xf>
    <xf numFmtId="0" fontId="7" fillId="0" borderId="41" xfId="0" applyFont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left" wrapText="1"/>
    </xf>
    <xf numFmtId="0" fontId="7" fillId="7" borderId="17" xfId="0" applyFont="1" applyFill="1" applyBorder="1" applyAlignment="1">
      <alignment horizontal="left" vertical="center" wrapText="1"/>
    </xf>
    <xf numFmtId="43" fontId="7" fillId="7" borderId="92" xfId="1" applyNumberFormat="1" applyFont="1" applyFill="1" applyBorder="1" applyAlignment="1">
      <alignment horizontal="center"/>
    </xf>
    <xf numFmtId="43" fontId="7" fillId="7" borderId="64" xfId="0" applyNumberFormat="1" applyFont="1" applyFill="1" applyBorder="1" applyAlignment="1">
      <alignment horizontal="center" vertical="center"/>
    </xf>
    <xf numFmtId="43" fontId="7" fillId="7" borderId="57" xfId="0" applyNumberFormat="1" applyFont="1" applyFill="1" applyBorder="1" applyAlignment="1">
      <alignment horizontal="center"/>
    </xf>
    <xf numFmtId="0" fontId="7" fillId="7" borderId="94" xfId="0" applyFont="1" applyFill="1" applyBorder="1" applyAlignment="1">
      <alignment horizontal="left" wrapText="1"/>
    </xf>
    <xf numFmtId="0" fontId="7" fillId="7" borderId="18" xfId="0" applyFont="1" applyFill="1" applyBorder="1" applyAlignment="1">
      <alignment horizontal="left" wrapText="1"/>
    </xf>
    <xf numFmtId="4" fontId="7" fillId="7" borderId="29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 vertical="center"/>
    </xf>
    <xf numFmtId="2" fontId="7" fillId="0" borderId="41" xfId="0" applyNumberFormat="1" applyFont="1" applyBorder="1" applyAlignment="1">
      <alignment horizontal="left" vertical="center" wrapText="1"/>
    </xf>
    <xf numFmtId="0" fontId="7" fillId="7" borderId="43" xfId="0" applyFont="1" applyFill="1" applyBorder="1" applyAlignment="1">
      <alignment horizontal="left" vertical="center" wrapText="1"/>
    </xf>
    <xf numFmtId="0" fontId="7" fillId="7" borderId="67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/>
    </xf>
    <xf numFmtId="0" fontId="20" fillId="0" borderId="17" xfId="0" applyFont="1" applyBorder="1" applyAlignment="1">
      <alignment horizontal="center" vertical="center" wrapText="1"/>
    </xf>
    <xf numFmtId="0" fontId="20" fillId="7" borderId="8" xfId="0" applyFont="1" applyFill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4" fontId="4" fillId="7" borderId="50" xfId="0" applyNumberFormat="1" applyFont="1" applyFill="1" applyBorder="1" applyAlignment="1">
      <alignment horizontal="left" vertical="top"/>
    </xf>
    <xf numFmtId="4" fontId="19" fillId="7" borderId="30" xfId="0" applyNumberFormat="1" applyFont="1" applyFill="1" applyBorder="1" applyAlignment="1">
      <alignment wrapText="1"/>
    </xf>
    <xf numFmtId="0" fontId="4" fillId="7" borderId="11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86" xfId="0" applyFont="1" applyFill="1" applyBorder="1" applyAlignment="1">
      <alignment horizontal="center" vertical="center"/>
    </xf>
    <xf numFmtId="0" fontId="4" fillId="7" borderId="84" xfId="0" applyFont="1" applyFill="1" applyBorder="1" applyAlignment="1">
      <alignment horizontal="center" vertical="center"/>
    </xf>
    <xf numFmtId="0" fontId="51" fillId="0" borderId="0" xfId="0" applyFont="1"/>
    <xf numFmtId="4" fontId="18" fillId="3" borderId="14" xfId="0" applyNumberFormat="1" applyFont="1" applyFill="1" applyBorder="1" applyAlignment="1">
      <alignment vertical="center"/>
    </xf>
    <xf numFmtId="4" fontId="18" fillId="3" borderId="8" xfId="0" applyNumberFormat="1" applyFont="1" applyFill="1" applyBorder="1" applyAlignment="1">
      <alignment vertical="center"/>
    </xf>
    <xf numFmtId="4" fontId="18" fillId="3" borderId="9" xfId="0" applyNumberFormat="1" applyFont="1" applyFill="1" applyBorder="1" applyAlignment="1">
      <alignment vertical="center"/>
    </xf>
    <xf numFmtId="4" fontId="18" fillId="7" borderId="14" xfId="0" applyNumberFormat="1" applyFont="1" applyFill="1" applyBorder="1" applyAlignment="1">
      <alignment horizontal="left" vertical="center"/>
    </xf>
    <xf numFmtId="4" fontId="18" fillId="7" borderId="8" xfId="0" applyNumberFormat="1" applyFont="1" applyFill="1" applyBorder="1" applyAlignment="1">
      <alignment horizontal="left" vertical="center"/>
    </xf>
    <xf numFmtId="4" fontId="18" fillId="7" borderId="9" xfId="0" applyNumberFormat="1" applyFont="1" applyFill="1" applyBorder="1" applyAlignment="1">
      <alignment horizontal="left" vertical="center"/>
    </xf>
    <xf numFmtId="4" fontId="18" fillId="7" borderId="17" xfId="0" applyNumberFormat="1" applyFont="1" applyFill="1" applyBorder="1" applyAlignment="1">
      <alignment horizontal="left" vertical="center"/>
    </xf>
    <xf numFmtId="4" fontId="19" fillId="7" borderId="0" xfId="0" applyNumberFormat="1" applyFont="1" applyFill="1" applyAlignment="1">
      <alignment wrapText="1"/>
    </xf>
    <xf numFmtId="4" fontId="18" fillId="3" borderId="1" xfId="0" applyNumberFormat="1" applyFont="1" applyFill="1" applyBorder="1" applyAlignment="1">
      <alignment vertical="center"/>
    </xf>
    <xf numFmtId="0" fontId="27" fillId="7" borderId="0" xfId="0" applyFont="1" applyFill="1" applyBorder="1" applyAlignment="1">
      <alignment vertical="center"/>
    </xf>
    <xf numFmtId="4" fontId="1" fillId="0" borderId="0" xfId="0" applyNumberFormat="1" applyFont="1" applyProtection="1">
      <protection locked="0"/>
    </xf>
    <xf numFmtId="43" fontId="27" fillId="7" borderId="8" xfId="0" applyNumberFormat="1" applyFont="1" applyFill="1" applyBorder="1" applyAlignment="1">
      <alignment horizontal="left" wrapText="1"/>
    </xf>
    <xf numFmtId="0" fontId="27" fillId="7" borderId="8" xfId="0" applyFont="1" applyFill="1" applyBorder="1" applyAlignment="1">
      <alignment horizontal="center" vertical="center"/>
    </xf>
    <xf numFmtId="0" fontId="4" fillId="13" borderId="37" xfId="0" applyFont="1" applyFill="1" applyBorder="1" applyAlignment="1">
      <alignment horizontal="left"/>
    </xf>
    <xf numFmtId="0" fontId="4" fillId="13" borderId="34" xfId="0" applyFont="1" applyFill="1" applyBorder="1" applyAlignment="1">
      <alignment horizontal="left"/>
    </xf>
    <xf numFmtId="0" fontId="4" fillId="13" borderId="82" xfId="0" applyFont="1" applyFill="1" applyBorder="1" applyAlignment="1">
      <alignment horizontal="left"/>
    </xf>
    <xf numFmtId="0" fontId="5" fillId="13" borderId="44" xfId="0" applyFont="1" applyFill="1" applyBorder="1" applyAlignment="1">
      <alignment horizontal="left"/>
    </xf>
    <xf numFmtId="0" fontId="5" fillId="13" borderId="35" xfId="0" applyFont="1" applyFill="1" applyBorder="1" applyAlignment="1">
      <alignment horizontal="left"/>
    </xf>
    <xf numFmtId="0" fontId="5" fillId="13" borderId="59" xfId="0" applyFont="1" applyFill="1" applyBorder="1" applyAlignment="1">
      <alignment horizontal="left"/>
    </xf>
    <xf numFmtId="0" fontId="5" fillId="13" borderId="32" xfId="0" applyFont="1" applyFill="1" applyBorder="1" applyAlignment="1">
      <alignment horizontal="left"/>
    </xf>
    <xf numFmtId="0" fontId="5" fillId="13" borderId="31" xfId="0" applyFont="1" applyFill="1" applyBorder="1" applyAlignment="1">
      <alignment horizontal="left"/>
    </xf>
    <xf numFmtId="0" fontId="5" fillId="13" borderId="3" xfId="0" applyFont="1" applyFill="1" applyBorder="1" applyAlignment="1">
      <alignment horizontal="left"/>
    </xf>
    <xf numFmtId="4" fontId="20" fillId="12" borderId="46" xfId="0" applyNumberFormat="1" applyFont="1" applyFill="1" applyBorder="1" applyAlignment="1">
      <alignment wrapText="1"/>
    </xf>
    <xf numFmtId="0" fontId="27" fillId="7" borderId="75" xfId="0" applyFont="1" applyFill="1" applyBorder="1" applyAlignment="1">
      <alignment horizontal="center" vertical="center" wrapText="1"/>
    </xf>
    <xf numFmtId="0" fontId="27" fillId="7" borderId="28" xfId="0" applyFont="1" applyFill="1" applyBorder="1" applyAlignment="1">
      <alignment horizontal="center" wrapText="1"/>
    </xf>
    <xf numFmtId="43" fontId="27" fillId="7" borderId="28" xfId="1" applyNumberFormat="1" applyFont="1" applyFill="1" applyBorder="1" applyAlignment="1">
      <alignment horizontal="center" wrapText="1"/>
    </xf>
    <xf numFmtId="43" fontId="27" fillId="7" borderId="28" xfId="0" applyNumberFormat="1" applyFont="1" applyFill="1" applyBorder="1" applyAlignment="1">
      <alignment horizont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28" xfId="0" applyFont="1" applyFill="1" applyBorder="1" applyAlignment="1">
      <alignment horizontal="center" vertical="center" wrapText="1"/>
    </xf>
    <xf numFmtId="4" fontId="27" fillId="7" borderId="90" xfId="0" applyNumberFormat="1" applyFont="1" applyFill="1" applyBorder="1" applyAlignment="1">
      <alignment horizontal="left" vertical="center"/>
    </xf>
    <xf numFmtId="4" fontId="27" fillId="7" borderId="19" xfId="0" applyNumberFormat="1" applyFont="1" applyFill="1" applyBorder="1" applyAlignment="1">
      <alignment horizontal="left" vertical="center"/>
    </xf>
    <xf numFmtId="4" fontId="27" fillId="7" borderId="31" xfId="0" applyNumberFormat="1" applyFont="1" applyFill="1" applyBorder="1" applyAlignment="1">
      <alignment horizontal="left" vertical="center"/>
    </xf>
    <xf numFmtId="4" fontId="27" fillId="7" borderId="11" xfId="0" applyNumberFormat="1" applyFont="1" applyFill="1" applyBorder="1" applyAlignment="1">
      <alignment horizontal="left" vertical="center"/>
    </xf>
    <xf numFmtId="4" fontId="27" fillId="7" borderId="4" xfId="0" applyNumberFormat="1" applyFont="1" applyFill="1" applyBorder="1" applyAlignment="1">
      <alignment horizontal="left" vertical="center"/>
    </xf>
    <xf numFmtId="4" fontId="27" fillId="7" borderId="30" xfId="0" applyNumberFormat="1" applyFont="1" applyFill="1" applyBorder="1" applyAlignment="1">
      <alignment horizontal="left" vertical="center"/>
    </xf>
    <xf numFmtId="0" fontId="26" fillId="7" borderId="30" xfId="0" applyFont="1" applyFill="1" applyBorder="1" applyAlignment="1">
      <alignment vertical="top" wrapText="1"/>
    </xf>
    <xf numFmtId="4" fontId="31" fillId="0" borderId="0" xfId="0" applyNumberFormat="1" applyFont="1" applyProtection="1">
      <protection locked="0"/>
    </xf>
    <xf numFmtId="4" fontId="26" fillId="7" borderId="52" xfId="0" applyNumberFormat="1" applyFont="1" applyFill="1" applyBorder="1" applyAlignment="1">
      <alignment horizontal="center" vertical="center"/>
    </xf>
    <xf numFmtId="43" fontId="26" fillId="7" borderId="51" xfId="4" applyFont="1" applyFill="1" applyBorder="1" applyAlignment="1">
      <alignment horizontal="center" wrapText="1"/>
    </xf>
    <xf numFmtId="4" fontId="50" fillId="7" borderId="6" xfId="0" applyNumberFormat="1" applyFont="1" applyFill="1" applyBorder="1" applyAlignment="1">
      <alignment horizontal="right"/>
    </xf>
    <xf numFmtId="4" fontId="18" fillId="7" borderId="14" xfId="0" applyNumberFormat="1" applyFont="1" applyFill="1" applyBorder="1" applyAlignment="1">
      <alignment vertical="center"/>
    </xf>
    <xf numFmtId="4" fontId="7" fillId="7" borderId="17" xfId="0" applyNumberFormat="1" applyFont="1" applyFill="1" applyBorder="1" applyAlignment="1">
      <alignment horizontal="right"/>
    </xf>
    <xf numFmtId="4" fontId="26" fillId="7" borderId="17" xfId="0" applyNumberFormat="1" applyFont="1" applyFill="1" applyBorder="1" applyAlignment="1">
      <alignment horizontal="right"/>
    </xf>
    <xf numFmtId="4" fontId="4" fillId="17" borderId="6" xfId="0" applyNumberFormat="1" applyFont="1" applyFill="1" applyBorder="1" applyAlignment="1">
      <alignment horizontal="right"/>
    </xf>
    <xf numFmtId="43" fontId="55" fillId="12" borderId="14" xfId="5" applyFont="1" applyFill="1" applyBorder="1" applyAlignment="1"/>
    <xf numFmtId="43" fontId="27" fillId="0" borderId="0" xfId="1" applyNumberFormat="1" applyFont="1" applyFill="1" applyBorder="1" applyAlignment="1" applyProtection="1">
      <alignment horizontal="center"/>
      <protection locked="0"/>
    </xf>
    <xf numFmtId="43" fontId="39" fillId="0" borderId="0" xfId="1" applyNumberFormat="1" applyFont="1" applyFill="1" applyBorder="1" applyAlignment="1">
      <alignment horizontal="center"/>
    </xf>
    <xf numFmtId="43" fontId="37" fillId="0" borderId="0" xfId="1" applyNumberFormat="1" applyFont="1" applyFill="1" applyBorder="1" applyAlignment="1" applyProtection="1">
      <alignment horizontal="center"/>
      <protection locked="0"/>
    </xf>
    <xf numFmtId="43" fontId="39" fillId="0" borderId="0" xfId="0" applyNumberFormat="1" applyFont="1" applyFill="1" applyBorder="1" applyAlignment="1">
      <alignment horizontal="left" wrapText="1"/>
    </xf>
    <xf numFmtId="0" fontId="39" fillId="0" borderId="0" xfId="0" applyFont="1" applyFill="1" applyBorder="1" applyAlignment="1">
      <alignment horizontal="center" wrapText="1"/>
    </xf>
    <xf numFmtId="43" fontId="15" fillId="0" borderId="0" xfId="1" applyNumberFormat="1" applyFont="1" applyBorder="1" applyAlignment="1"/>
    <xf numFmtId="43" fontId="39" fillId="7" borderId="0" xfId="0" applyNumberFormat="1" applyFont="1" applyFill="1" applyBorder="1" applyAlignment="1">
      <alignment horizontal="left" wrapText="1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37" fillId="7" borderId="0" xfId="0" applyFont="1" applyFill="1" applyBorder="1" applyAlignment="1">
      <alignment horizontal="left"/>
    </xf>
    <xf numFmtId="0" fontId="27" fillId="7" borderId="0" xfId="0" applyFont="1" applyFill="1" applyBorder="1" applyAlignment="1">
      <alignment horizontal="left"/>
    </xf>
    <xf numFmtId="0" fontId="37" fillId="7" borderId="0" xfId="0" applyFont="1" applyFill="1" applyBorder="1" applyAlignment="1">
      <alignment horizontal="center"/>
    </xf>
    <xf numFmtId="43" fontId="37" fillId="7" borderId="0" xfId="0" applyNumberFormat="1" applyFont="1" applyFill="1" applyBorder="1" applyAlignment="1">
      <alignment horizontal="left"/>
    </xf>
    <xf numFmtId="0" fontId="39" fillId="7" borderId="0" xfId="0" applyFont="1" applyFill="1" applyBorder="1" applyAlignment="1">
      <alignment horizontal="left" vertical="center"/>
    </xf>
    <xf numFmtId="43" fontId="37" fillId="7" borderId="0" xfId="1" applyNumberFormat="1" applyFont="1" applyFill="1" applyBorder="1" applyAlignment="1" applyProtection="1">
      <alignment horizontal="center"/>
      <protection locked="0"/>
    </xf>
    <xf numFmtId="9" fontId="37" fillId="7" borderId="0" xfId="0" applyNumberFormat="1" applyFont="1" applyFill="1" applyBorder="1" applyAlignment="1" applyProtection="1">
      <alignment horizontal="center"/>
      <protection locked="0"/>
    </xf>
    <xf numFmtId="14" fontId="39" fillId="9" borderId="0" xfId="0" applyNumberFormat="1" applyFont="1" applyFill="1" applyAlignment="1">
      <alignment horizontal="center" wrapText="1"/>
    </xf>
    <xf numFmtId="0" fontId="27" fillId="7" borderId="44" xfId="0" applyFont="1" applyFill="1" applyBorder="1" applyAlignment="1">
      <alignment horizontal="left" vertical="center" wrapText="1"/>
    </xf>
    <xf numFmtId="4" fontId="40" fillId="7" borderId="0" xfId="0" applyNumberFormat="1" applyFont="1" applyFill="1" applyAlignment="1">
      <alignment vertical="center" wrapText="1"/>
    </xf>
    <xf numFmtId="4" fontId="27" fillId="7" borderId="31" xfId="5" applyNumberFormat="1" applyFont="1" applyFill="1" applyBorder="1" applyAlignment="1">
      <alignment horizontal="center"/>
    </xf>
    <xf numFmtId="0" fontId="27" fillId="7" borderId="31" xfId="0" applyFont="1" applyFill="1" applyBorder="1" applyAlignment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  <xf numFmtId="0" fontId="21" fillId="7" borderId="32" xfId="0" applyFont="1" applyFill="1" applyBorder="1"/>
    <xf numFmtId="0" fontId="21" fillId="7" borderId="34" xfId="0" applyFont="1" applyFill="1" applyBorder="1" applyAlignment="1">
      <alignment horizontal="left" vertical="center"/>
    </xf>
    <xf numFmtId="0" fontId="21" fillId="7" borderId="34" xfId="0" applyFont="1" applyFill="1" applyBorder="1" applyAlignment="1">
      <alignment horizontal="center"/>
    </xf>
    <xf numFmtId="43" fontId="21" fillId="7" borderId="34" xfId="1" applyNumberFormat="1" applyFont="1" applyFill="1" applyBorder="1" applyAlignment="1">
      <alignment horizontal="center"/>
    </xf>
    <xf numFmtId="0" fontId="21" fillId="7" borderId="34" xfId="0" applyFont="1" applyFill="1" applyBorder="1" applyAlignment="1">
      <alignment horizontal="right"/>
    </xf>
    <xf numFmtId="0" fontId="21" fillId="7" borderId="34" xfId="0" applyFont="1" applyFill="1" applyBorder="1" applyAlignment="1">
      <alignment vertical="center" wrapText="1"/>
    </xf>
    <xf numFmtId="3" fontId="21" fillId="7" borderId="82" xfId="0" applyNumberFormat="1" applyFont="1" applyFill="1" applyBorder="1" applyAlignment="1">
      <alignment horizontal="center" vertical="center"/>
    </xf>
    <xf numFmtId="4" fontId="27" fillId="7" borderId="69" xfId="0" applyNumberFormat="1" applyFont="1" applyFill="1" applyBorder="1" applyAlignment="1">
      <alignment horizontal="left" vertical="center"/>
    </xf>
    <xf numFmtId="4" fontId="27" fillId="7" borderId="77" xfId="0" applyNumberFormat="1" applyFont="1" applyFill="1" applyBorder="1" applyAlignment="1">
      <alignment vertical="center"/>
    </xf>
    <xf numFmtId="4" fontId="27" fillId="7" borderId="66" xfId="0" applyNumberFormat="1" applyFont="1" applyFill="1" applyBorder="1" applyAlignment="1">
      <alignment vertical="center"/>
    </xf>
    <xf numFmtId="4" fontId="40" fillId="7" borderId="66" xfId="0" applyNumberFormat="1" applyFont="1" applyFill="1" applyBorder="1" applyAlignment="1">
      <alignment vertical="center"/>
    </xf>
    <xf numFmtId="4" fontId="27" fillId="7" borderId="78" xfId="0" applyNumberFormat="1" applyFont="1" applyFill="1" applyBorder="1" applyAlignment="1">
      <alignment vertical="center"/>
    </xf>
    <xf numFmtId="4" fontId="27" fillId="7" borderId="32" xfId="0" applyNumberFormat="1" applyFont="1" applyFill="1" applyBorder="1" applyAlignment="1">
      <alignment horizontal="left" vertical="center"/>
    </xf>
    <xf numFmtId="0" fontId="26" fillId="7" borderId="31" xfId="0" applyFont="1" applyFill="1" applyBorder="1" applyAlignment="1">
      <alignment vertical="top"/>
    </xf>
    <xf numFmtId="0" fontId="26" fillId="7" borderId="31" xfId="0" applyFont="1" applyFill="1" applyBorder="1" applyAlignment="1">
      <alignment horizontal="center"/>
    </xf>
    <xf numFmtId="43" fontId="26" fillId="7" borderId="31" xfId="1" applyNumberFormat="1" applyFont="1" applyFill="1" applyBorder="1" applyAlignment="1"/>
    <xf numFmtId="43" fontId="26" fillId="7" borderId="31" xfId="0" applyNumberFormat="1" applyFont="1" applyFill="1" applyBorder="1" applyAlignment="1">
      <alignment vertical="center"/>
    </xf>
    <xf numFmtId="0" fontId="26" fillId="7" borderId="31" xfId="0" applyFont="1" applyFill="1" applyBorder="1" applyAlignment="1">
      <alignment horizontal="right"/>
    </xf>
    <xf numFmtId="4" fontId="27" fillId="7" borderId="3" xfId="0" applyNumberFormat="1" applyFont="1" applyFill="1" applyBorder="1" applyAlignment="1">
      <alignment horizontal="left" vertical="center"/>
    </xf>
    <xf numFmtId="4" fontId="27" fillId="7" borderId="84" xfId="0" applyNumberFormat="1" applyFont="1" applyFill="1" applyBorder="1" applyAlignment="1">
      <alignment horizontal="left" vertical="center"/>
    </xf>
    <xf numFmtId="4" fontId="26" fillId="7" borderId="51" xfId="0" applyNumberFormat="1" applyFont="1" applyFill="1" applyBorder="1" applyAlignment="1">
      <alignment horizontal="center" vertical="top"/>
    </xf>
    <xf numFmtId="4" fontId="43" fillId="7" borderId="34" xfId="0" applyNumberFormat="1" applyFont="1" applyFill="1" applyBorder="1" applyAlignment="1">
      <alignment horizontal="right"/>
    </xf>
    <xf numFmtId="4" fontId="26" fillId="7" borderId="51" xfId="0" applyNumberFormat="1" applyFont="1" applyFill="1" applyBorder="1" applyAlignment="1">
      <alignment horizontal="right"/>
    </xf>
    <xf numFmtId="4" fontId="27" fillId="7" borderId="51" xfId="0" applyNumberFormat="1" applyFont="1" applyFill="1" applyBorder="1" applyAlignment="1">
      <alignment horizontal="left" vertical="center"/>
    </xf>
    <xf numFmtId="4" fontId="27" fillId="7" borderId="51" xfId="0" applyNumberFormat="1" applyFont="1" applyFill="1" applyBorder="1" applyAlignment="1">
      <alignment horizontal="center"/>
    </xf>
    <xf numFmtId="4" fontId="27" fillId="7" borderId="92" xfId="0" applyNumberFormat="1" applyFont="1" applyFill="1" applyBorder="1" applyAlignment="1">
      <alignment horizontal="left" vertical="center"/>
    </xf>
    <xf numFmtId="4" fontId="27" fillId="7" borderId="52" xfId="0" applyNumberFormat="1" applyFont="1" applyFill="1" applyBorder="1" applyAlignment="1">
      <alignment horizontal="left" vertical="center"/>
    </xf>
    <xf numFmtId="4" fontId="27" fillId="7" borderId="52" xfId="0" applyNumberFormat="1" applyFont="1" applyFill="1" applyBorder="1" applyAlignment="1">
      <alignment horizontal="center"/>
    </xf>
    <xf numFmtId="4" fontId="27" fillId="7" borderId="53" xfId="0" applyNumberFormat="1" applyFont="1" applyFill="1" applyBorder="1" applyAlignment="1">
      <alignment horizontal="left" vertical="center"/>
    </xf>
    <xf numFmtId="4" fontId="27" fillId="7" borderId="53" xfId="0" applyNumberFormat="1" applyFont="1" applyFill="1" applyBorder="1" applyAlignment="1">
      <alignment horizontal="center"/>
    </xf>
    <xf numFmtId="4" fontId="27" fillId="7" borderId="93" xfId="0" applyNumberFormat="1" applyFont="1" applyFill="1" applyBorder="1" applyAlignment="1">
      <alignment horizontal="left" vertical="center"/>
    </xf>
    <xf numFmtId="0" fontId="26" fillId="7" borderId="20" xfId="0" applyFont="1" applyFill="1" applyBorder="1" applyAlignment="1">
      <alignment vertical="top"/>
    </xf>
    <xf numFmtId="0" fontId="26" fillId="7" borderId="48" xfId="0" applyFont="1" applyFill="1" applyBorder="1" applyAlignment="1">
      <alignment vertical="top"/>
    </xf>
    <xf numFmtId="4" fontId="26" fillId="7" borderId="74" xfId="0" applyNumberFormat="1" applyFont="1" applyFill="1" applyBorder="1" applyAlignment="1">
      <alignment horizontal="center"/>
    </xf>
    <xf numFmtId="43" fontId="26" fillId="7" borderId="4" xfId="4" applyFont="1" applyFill="1" applyBorder="1" applyAlignment="1">
      <alignment horizontal="center"/>
    </xf>
    <xf numFmtId="4" fontId="27" fillId="7" borderId="74" xfId="0" applyNumberFormat="1" applyFont="1" applyFill="1" applyBorder="1" applyAlignment="1">
      <alignment horizontal="left" vertical="center"/>
    </xf>
    <xf numFmtId="4" fontId="27" fillId="7" borderId="74" xfId="0" applyNumberFormat="1" applyFont="1" applyFill="1" applyBorder="1" applyAlignment="1">
      <alignment horizontal="center"/>
    </xf>
    <xf numFmtId="4" fontId="27" fillId="7" borderId="85" xfId="0" applyNumberFormat="1" applyFont="1" applyFill="1" applyBorder="1" applyAlignment="1">
      <alignment horizontal="left" vertical="center"/>
    </xf>
    <xf numFmtId="4" fontId="26" fillId="7" borderId="52" xfId="0" applyNumberFormat="1" applyFont="1" applyFill="1" applyBorder="1" applyAlignment="1">
      <alignment horizontal="right"/>
    </xf>
    <xf numFmtId="4" fontId="27" fillId="7" borderId="72" xfId="0" applyNumberFormat="1" applyFont="1" applyFill="1" applyBorder="1" applyAlignment="1">
      <alignment horizontal="left" vertical="center"/>
    </xf>
    <xf numFmtId="4" fontId="27" fillId="7" borderId="72" xfId="0" applyNumberFormat="1" applyFont="1" applyFill="1" applyBorder="1" applyAlignment="1">
      <alignment horizontal="center"/>
    </xf>
    <xf numFmtId="4" fontId="27" fillId="7" borderId="86" xfId="0" applyNumberFormat="1" applyFont="1" applyFill="1" applyBorder="1" applyAlignment="1">
      <alignment horizontal="left" vertical="center"/>
    </xf>
    <xf numFmtId="0" fontId="26" fillId="7" borderId="90" xfId="0" applyFont="1" applyFill="1" applyBorder="1" applyAlignment="1">
      <alignment vertical="top" wrapText="1"/>
    </xf>
    <xf numFmtId="0" fontId="26" fillId="7" borderId="19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/>
    </xf>
    <xf numFmtId="0" fontId="26" fillId="7" borderId="32" xfId="0" applyFont="1" applyFill="1" applyBorder="1" applyAlignment="1">
      <alignment vertical="top"/>
    </xf>
    <xf numFmtId="0" fontId="26" fillId="7" borderId="45" xfId="0" applyFont="1" applyFill="1" applyBorder="1" applyAlignment="1">
      <alignment horizontal="center"/>
    </xf>
    <xf numFmtId="0" fontId="26" fillId="7" borderId="31" xfId="0" applyFont="1" applyFill="1" applyBorder="1" applyAlignment="1">
      <alignment horizontal="left" wrapText="1"/>
    </xf>
    <xf numFmtId="43" fontId="26" fillId="7" borderId="31" xfId="5" applyFont="1" applyFill="1" applyBorder="1" applyAlignment="1">
      <alignment horizontal="center"/>
    </xf>
    <xf numFmtId="4" fontId="27" fillId="7" borderId="45" xfId="0" applyNumberFormat="1" applyFont="1" applyFill="1" applyBorder="1" applyAlignment="1">
      <alignment horizontal="left" vertical="center"/>
    </xf>
    <xf numFmtId="4" fontId="27" fillId="7" borderId="45" xfId="0" applyNumberFormat="1" applyFont="1" applyFill="1" applyBorder="1" applyAlignment="1">
      <alignment horizontal="center"/>
    </xf>
    <xf numFmtId="0" fontId="26" fillId="7" borderId="31" xfId="0" applyFont="1" applyFill="1" applyBorder="1" applyAlignment="1">
      <alignment vertical="top" wrapText="1"/>
    </xf>
    <xf numFmtId="0" fontId="26" fillId="7" borderId="24" xfId="0" applyFont="1" applyFill="1" applyBorder="1" applyAlignment="1">
      <alignment vertical="center" wrapText="1"/>
    </xf>
    <xf numFmtId="0" fontId="26" fillId="7" borderId="61" xfId="0" applyFont="1" applyFill="1" applyBorder="1" applyAlignment="1">
      <alignment vertical="center" wrapText="1"/>
    </xf>
    <xf numFmtId="4" fontId="26" fillId="7" borderId="53" xfId="0" applyNumberFormat="1" applyFont="1" applyFill="1" applyBorder="1" applyAlignment="1">
      <alignment horizontal="right"/>
    </xf>
    <xf numFmtId="0" fontId="26" fillId="7" borderId="51" xfId="0" applyFont="1" applyFill="1" applyBorder="1" applyAlignment="1">
      <alignment vertical="top"/>
    </xf>
    <xf numFmtId="4" fontId="26" fillId="7" borderId="74" xfId="0" applyNumberFormat="1" applyFont="1" applyFill="1" applyBorder="1" applyAlignment="1">
      <alignment horizontal="right"/>
    </xf>
    <xf numFmtId="0" fontId="26" fillId="7" borderId="24" xfId="0" applyFont="1" applyFill="1" applyBorder="1" applyAlignment="1">
      <alignment horizontal="left" wrapText="1"/>
    </xf>
    <xf numFmtId="43" fontId="26" fillId="7" borderId="30" xfId="5" applyFont="1" applyFill="1" applyBorder="1" applyAlignment="1">
      <alignment horizontal="center"/>
    </xf>
    <xf numFmtId="0" fontId="26" fillId="7" borderId="45" xfId="0" applyFont="1" applyFill="1" applyBorder="1" applyAlignment="1">
      <alignment vertical="top"/>
    </xf>
    <xf numFmtId="0" fontId="26" fillId="7" borderId="53" xfId="0" applyFont="1" applyFill="1" applyBorder="1" applyAlignment="1">
      <alignment vertical="top"/>
    </xf>
    <xf numFmtId="0" fontId="26" fillId="7" borderId="45" xfId="0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left"/>
    </xf>
    <xf numFmtId="0" fontId="26" fillId="7" borderId="61" xfId="0" applyFont="1" applyFill="1" applyBorder="1" applyAlignment="1">
      <alignment horizontal="left"/>
    </xf>
    <xf numFmtId="0" fontId="26" fillId="7" borderId="4" xfId="0" applyFont="1" applyFill="1" applyBorder="1" applyAlignment="1">
      <alignment vertical="top" wrapText="1"/>
    </xf>
    <xf numFmtId="43" fontId="26" fillId="7" borderId="4" xfId="4" applyFont="1" applyFill="1" applyBorder="1" applyAlignment="1">
      <alignment horizontal="center" wrapText="1"/>
    </xf>
    <xf numFmtId="43" fontId="26" fillId="7" borderId="30" xfId="4" applyFont="1" applyFill="1" applyBorder="1" applyAlignment="1">
      <alignment horizontal="center" wrapText="1"/>
    </xf>
    <xf numFmtId="43" fontId="26" fillId="7" borderId="31" xfId="4" applyFont="1" applyFill="1" applyBorder="1" applyAlignment="1">
      <alignment horizontal="center" wrapText="1"/>
    </xf>
    <xf numFmtId="0" fontId="26" fillId="7" borderId="17" xfId="0" applyFont="1" applyFill="1" applyBorder="1" applyAlignment="1">
      <alignment vertical="top"/>
    </xf>
    <xf numFmtId="0" fontId="26" fillId="7" borderId="91" xfId="0" applyFont="1" applyFill="1" applyBorder="1" applyAlignment="1">
      <alignment vertical="top" wrapText="1"/>
    </xf>
    <xf numFmtId="0" fontId="26" fillId="7" borderId="63" xfId="0" applyFont="1" applyFill="1" applyBorder="1" applyAlignment="1">
      <alignment vertical="top"/>
    </xf>
    <xf numFmtId="0" fontId="26" fillId="7" borderId="19" xfId="0" applyFont="1" applyFill="1" applyBorder="1" applyAlignment="1">
      <alignment horizontal="left"/>
    </xf>
    <xf numFmtId="43" fontId="26" fillId="7" borderId="19" xfId="4" applyFont="1" applyFill="1" applyBorder="1" applyAlignment="1">
      <alignment horizontal="center" wrapText="1"/>
    </xf>
    <xf numFmtId="4" fontId="26" fillId="7" borderId="51" xfId="0" applyNumberFormat="1" applyFont="1" applyFill="1" applyBorder="1" applyAlignment="1">
      <alignment horizontal="center" vertical="center"/>
    </xf>
    <xf numFmtId="0" fontId="26" fillId="7" borderId="65" xfId="0" applyFont="1" applyFill="1" applyBorder="1" applyAlignment="1">
      <alignment vertical="top"/>
    </xf>
    <xf numFmtId="0" fontId="26" fillId="7" borderId="31" xfId="0" applyFont="1" applyFill="1" applyBorder="1" applyAlignment="1">
      <alignment horizontal="left"/>
    </xf>
    <xf numFmtId="0" fontId="26" fillId="7" borderId="75" xfId="0" applyFont="1" applyFill="1" applyBorder="1" applyAlignment="1">
      <alignment vertical="top"/>
    </xf>
    <xf numFmtId="0" fontId="26" fillId="7" borderId="47" xfId="0" applyFont="1" applyFill="1" applyBorder="1" applyAlignment="1">
      <alignment vertical="top"/>
    </xf>
    <xf numFmtId="0" fontId="26" fillId="7" borderId="87" xfId="0" applyFont="1" applyFill="1" applyBorder="1" applyAlignment="1">
      <alignment horizontal="center"/>
    </xf>
    <xf numFmtId="0" fontId="26" fillId="7" borderId="0" xfId="0" applyFont="1" applyFill="1"/>
    <xf numFmtId="4" fontId="26" fillId="7" borderId="87" xfId="0" applyNumberFormat="1" applyFont="1" applyFill="1" applyBorder="1" applyAlignment="1">
      <alignment horizontal="center"/>
    </xf>
    <xf numFmtId="43" fontId="26" fillId="7" borderId="0" xfId="4" applyFont="1" applyFill="1" applyBorder="1" applyAlignment="1">
      <alignment horizontal="center" wrapText="1"/>
    </xf>
    <xf numFmtId="4" fontId="27" fillId="7" borderId="0" xfId="0" applyNumberFormat="1" applyFont="1" applyFill="1" applyAlignment="1">
      <alignment horizontal="left" vertical="center"/>
    </xf>
    <xf numFmtId="4" fontId="27" fillId="7" borderId="87" xfId="0" applyNumberFormat="1" applyFont="1" applyFill="1" applyBorder="1" applyAlignment="1">
      <alignment horizontal="left" vertical="center"/>
    </xf>
    <xf numFmtId="4" fontId="27" fillId="7" borderId="87" xfId="0" applyNumberFormat="1" applyFont="1" applyFill="1" applyBorder="1" applyAlignment="1">
      <alignment horizontal="center"/>
    </xf>
    <xf numFmtId="4" fontId="27" fillId="7" borderId="67" xfId="0" applyNumberFormat="1" applyFont="1" applyFill="1" applyBorder="1" applyAlignment="1">
      <alignment horizontal="left" vertical="center"/>
    </xf>
    <xf numFmtId="0" fontId="26" fillId="7" borderId="31" xfId="0" applyFont="1" applyFill="1" applyBorder="1"/>
    <xf numFmtId="0" fontId="26" fillId="7" borderId="21" xfId="0" applyFont="1" applyFill="1" applyBorder="1" applyAlignment="1">
      <alignment vertical="center"/>
    </xf>
    <xf numFmtId="0" fontId="26" fillId="7" borderId="29" xfId="0" applyFont="1" applyFill="1" applyBorder="1" applyAlignment="1">
      <alignment vertical="center"/>
    </xf>
    <xf numFmtId="0" fontId="26" fillId="7" borderId="89" xfId="0" applyFont="1" applyFill="1" applyBorder="1" applyAlignment="1">
      <alignment horizontal="center" wrapText="1"/>
    </xf>
    <xf numFmtId="0" fontId="26" fillId="7" borderId="89" xfId="2" applyFont="1" applyFill="1" applyBorder="1" applyAlignment="1">
      <alignment horizontal="center"/>
    </xf>
    <xf numFmtId="0" fontId="26" fillId="7" borderId="24" xfId="2" applyFont="1" applyFill="1" applyBorder="1"/>
    <xf numFmtId="0" fontId="26" fillId="7" borderId="89" xfId="0" applyFont="1" applyFill="1" applyBorder="1" applyAlignment="1">
      <alignment horizontal="center"/>
    </xf>
    <xf numFmtId="0" fontId="26" fillId="7" borderId="24" xfId="0" applyFont="1" applyFill="1" applyBorder="1"/>
    <xf numFmtId="0" fontId="26" fillId="7" borderId="45" xfId="0" applyFont="1" applyFill="1" applyBorder="1" applyAlignment="1">
      <alignment horizontal="center" vertical="top"/>
    </xf>
    <xf numFmtId="0" fontId="26" fillId="7" borderId="31" xfId="0" applyFont="1" applyFill="1" applyBorder="1" applyAlignment="1">
      <alignment horizontal="left" vertical="center"/>
    </xf>
    <xf numFmtId="43" fontId="26" fillId="7" borderId="11" xfId="5" applyFont="1" applyFill="1" applyBorder="1" applyAlignment="1">
      <alignment horizontal="center" wrapText="1"/>
    </xf>
    <xf numFmtId="43" fontId="26" fillId="7" borderId="30" xfId="5" applyFont="1" applyFill="1" applyBorder="1" applyAlignment="1">
      <alignment horizontal="center" wrapText="1"/>
    </xf>
    <xf numFmtId="0" fontId="26" fillId="7" borderId="11" xfId="0" applyFont="1" applyFill="1" applyBorder="1" applyAlignment="1">
      <alignment vertical="top"/>
    </xf>
    <xf numFmtId="0" fontId="7" fillId="7" borderId="65" xfId="0" applyFont="1" applyFill="1" applyBorder="1" applyAlignment="1">
      <alignment horizontal="left" wrapText="1"/>
    </xf>
    <xf numFmtId="0" fontId="26" fillId="7" borderId="19" xfId="0" applyFont="1" applyFill="1" applyBorder="1" applyAlignment="1">
      <alignment vertical="top"/>
    </xf>
    <xf numFmtId="0" fontId="26" fillId="7" borderId="88" xfId="0" applyFont="1" applyFill="1" applyBorder="1" applyAlignment="1">
      <alignment horizontal="center" vertical="center" wrapText="1"/>
    </xf>
    <xf numFmtId="0" fontId="26" fillId="7" borderId="35" xfId="0" applyFont="1" applyFill="1" applyBorder="1" applyAlignment="1">
      <alignment horizontal="left" vertical="center" wrapText="1"/>
    </xf>
    <xf numFmtId="43" fontId="26" fillId="7" borderId="35" xfId="5" applyFont="1" applyFill="1" applyBorder="1" applyAlignment="1">
      <alignment horizontal="center" wrapText="1"/>
    </xf>
    <xf numFmtId="4" fontId="27" fillId="7" borderId="75" xfId="0" applyNumberFormat="1" applyFont="1" applyFill="1" applyBorder="1" applyAlignment="1">
      <alignment horizontal="left" vertical="center"/>
    </xf>
    <xf numFmtId="0" fontId="26" fillId="7" borderId="33" xfId="0" applyFont="1" applyFill="1" applyBorder="1" applyAlignment="1">
      <alignment vertical="top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right"/>
    </xf>
    <xf numFmtId="0" fontId="26" fillId="7" borderId="40" xfId="0" applyFont="1" applyFill="1" applyBorder="1" applyAlignment="1">
      <alignment horizontal="right"/>
    </xf>
    <xf numFmtId="4" fontId="27" fillId="7" borderId="28" xfId="0" applyNumberFormat="1" applyFont="1" applyFill="1" applyBorder="1" applyAlignment="1">
      <alignment horizontal="left" vertical="center"/>
    </xf>
    <xf numFmtId="4" fontId="27" fillId="7" borderId="10" xfId="0" applyNumberFormat="1" applyFont="1" applyFill="1" applyBorder="1" applyAlignment="1">
      <alignment horizontal="left" vertical="center"/>
    </xf>
    <xf numFmtId="4" fontId="27" fillId="7" borderId="21" xfId="0" applyNumberFormat="1" applyFont="1" applyFill="1" applyBorder="1" applyAlignment="1">
      <alignment horizontal="left" vertical="center"/>
    </xf>
    <xf numFmtId="4" fontId="7" fillId="7" borderId="46" xfId="0" applyNumberFormat="1" applyFont="1" applyFill="1" applyBorder="1" applyAlignment="1">
      <alignment horizontal="center"/>
    </xf>
    <xf numFmtId="43" fontId="7" fillId="7" borderId="51" xfId="4" applyFont="1" applyFill="1" applyBorder="1" applyAlignment="1">
      <alignment horizontal="center" wrapText="1"/>
    </xf>
    <xf numFmtId="4" fontId="27" fillId="7" borderId="11" xfId="0" applyNumberFormat="1" applyFont="1" applyFill="1" applyBorder="1" applyAlignment="1">
      <alignment horizontal="center"/>
    </xf>
    <xf numFmtId="4" fontId="27" fillId="7" borderId="22" xfId="0" applyNumberFormat="1" applyFont="1" applyFill="1" applyBorder="1" applyAlignment="1">
      <alignment horizontal="left" vertical="center"/>
    </xf>
    <xf numFmtId="4" fontId="7" fillId="7" borderId="17" xfId="0" applyNumberFormat="1" applyFont="1" applyFill="1" applyBorder="1" applyAlignment="1">
      <alignment horizontal="center"/>
    </xf>
    <xf numFmtId="4" fontId="7" fillId="7" borderId="48" xfId="0" applyNumberFormat="1" applyFont="1" applyFill="1" applyBorder="1" applyAlignment="1">
      <alignment horizontal="center"/>
    </xf>
    <xf numFmtId="4" fontId="27" fillId="7" borderId="20" xfId="0" applyNumberFormat="1" applyFont="1" applyFill="1" applyBorder="1" applyAlignment="1">
      <alignment horizontal="left" vertical="center"/>
    </xf>
    <xf numFmtId="4" fontId="27" fillId="7" borderId="49" xfId="0" applyNumberFormat="1" applyFont="1" applyFill="1" applyBorder="1" applyAlignment="1">
      <alignment horizontal="left" vertical="center"/>
    </xf>
    <xf numFmtId="4" fontId="27" fillId="7" borderId="19" xfId="0" applyNumberFormat="1" applyFont="1" applyFill="1" applyBorder="1" applyAlignment="1">
      <alignment horizontal="center"/>
    </xf>
    <xf numFmtId="4" fontId="27" fillId="7" borderId="56" xfId="0" applyNumberFormat="1" applyFont="1" applyFill="1" applyBorder="1" applyAlignment="1">
      <alignment horizontal="left" vertical="center"/>
    </xf>
    <xf numFmtId="4" fontId="26" fillId="7" borderId="50" xfId="0" applyNumberFormat="1" applyFont="1" applyFill="1" applyBorder="1" applyAlignment="1">
      <alignment horizontal="center"/>
    </xf>
    <xf numFmtId="4" fontId="27" fillId="7" borderId="90" xfId="0" applyNumberFormat="1" applyFont="1" applyFill="1" applyBorder="1" applyAlignment="1">
      <alignment horizontal="center"/>
    </xf>
    <xf numFmtId="4" fontId="7" fillId="7" borderId="52" xfId="0" applyNumberFormat="1" applyFont="1" applyFill="1" applyBorder="1" applyAlignment="1">
      <alignment horizontal="center" vertical="center"/>
    </xf>
    <xf numFmtId="4" fontId="7" fillId="7" borderId="52" xfId="0" applyNumberFormat="1" applyFont="1" applyFill="1" applyBorder="1" applyAlignment="1">
      <alignment horizontal="center"/>
    </xf>
    <xf numFmtId="4" fontId="27" fillId="7" borderId="37" xfId="0" applyNumberFormat="1" applyFont="1" applyFill="1" applyBorder="1" applyAlignment="1">
      <alignment horizontal="left" vertical="center"/>
    </xf>
    <xf numFmtId="0" fontId="26" fillId="7" borderId="34" xfId="0" applyFont="1" applyFill="1" applyBorder="1" applyAlignment="1">
      <alignment horizontal="center" vertical="center"/>
    </xf>
    <xf numFmtId="0" fontId="27" fillId="7" borderId="32" xfId="0" applyFont="1" applyFill="1" applyBorder="1" applyAlignment="1">
      <alignment horizontal="left"/>
    </xf>
    <xf numFmtId="0" fontId="27" fillId="7" borderId="31" xfId="0" applyFont="1" applyFill="1" applyBorder="1" applyAlignment="1">
      <alignment horizontal="left"/>
    </xf>
    <xf numFmtId="0" fontId="27" fillId="7" borderId="3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right"/>
    </xf>
    <xf numFmtId="4" fontId="45" fillId="7" borderId="45" xfId="0" applyNumberFormat="1" applyFont="1" applyFill="1" applyBorder="1" applyAlignment="1">
      <alignment horizontal="right" wrapText="1"/>
    </xf>
    <xf numFmtId="0" fontId="21" fillId="7" borderId="2" xfId="0" applyFont="1" applyFill="1" applyBorder="1" applyAlignment="1">
      <alignment vertical="center" wrapText="1"/>
    </xf>
    <xf numFmtId="0" fontId="21" fillId="7" borderId="41" xfId="0" applyFont="1" applyFill="1" applyBorder="1" applyAlignment="1">
      <alignment vertical="center" wrapText="1"/>
    </xf>
    <xf numFmtId="0" fontId="21" fillId="7" borderId="42" xfId="0" applyFont="1" applyFill="1" applyBorder="1" applyAlignment="1">
      <alignment vertical="center" wrapText="1"/>
    </xf>
    <xf numFmtId="3" fontId="21" fillId="7" borderId="43" xfId="0" applyNumberFormat="1" applyFont="1" applyFill="1" applyBorder="1" applyAlignment="1">
      <alignment horizontal="center" vertical="center"/>
    </xf>
    <xf numFmtId="43" fontId="43" fillId="7" borderId="31" xfId="0" applyNumberFormat="1" applyFont="1" applyFill="1" applyBorder="1" applyAlignment="1">
      <alignment horizontal="center"/>
    </xf>
    <xf numFmtId="43" fontId="27" fillId="7" borderId="31" xfId="1" applyNumberFormat="1" applyFont="1" applyFill="1" applyBorder="1" applyAlignment="1">
      <alignment horizontal="center"/>
    </xf>
    <xf numFmtId="43" fontId="27" fillId="7" borderId="31" xfId="0" applyNumberFormat="1" applyFont="1" applyFill="1" applyBorder="1" applyAlignment="1">
      <alignment horizontal="left"/>
    </xf>
    <xf numFmtId="0" fontId="21" fillId="7" borderId="75" xfId="0" applyFont="1" applyFill="1" applyBorder="1" applyAlignment="1">
      <alignment vertical="center" wrapText="1"/>
    </xf>
    <xf numFmtId="0" fontId="21" fillId="7" borderId="28" xfId="0" applyFont="1" applyFill="1" applyBorder="1" applyAlignment="1">
      <alignment vertical="center" wrapText="1"/>
    </xf>
    <xf numFmtId="0" fontId="21" fillId="7" borderId="40" xfId="0" applyFont="1" applyFill="1" applyBorder="1" applyAlignment="1">
      <alignment vertical="center" wrapText="1"/>
    </xf>
    <xf numFmtId="3" fontId="21" fillId="7" borderId="76" xfId="0" applyNumberFormat="1" applyFont="1" applyFill="1" applyBorder="1" applyAlignment="1">
      <alignment horizontal="center" vertical="center"/>
    </xf>
    <xf numFmtId="4" fontId="45" fillId="7" borderId="52" xfId="0" applyNumberFormat="1" applyFont="1" applyFill="1" applyBorder="1" applyAlignment="1">
      <alignment wrapText="1"/>
    </xf>
    <xf numFmtId="0" fontId="27" fillId="7" borderId="2" xfId="0" applyFont="1" applyFill="1" applyBorder="1" applyAlignment="1">
      <alignment horizontal="center" vertical="center"/>
    </xf>
    <xf numFmtId="0" fontId="27" fillId="7" borderId="41" xfId="0" applyFont="1" applyFill="1" applyBorder="1" applyAlignment="1">
      <alignment horizontal="center" vertical="center"/>
    </xf>
    <xf numFmtId="0" fontId="27" fillId="7" borderId="42" xfId="0" applyFont="1" applyFill="1" applyBorder="1" applyAlignment="1">
      <alignment horizontal="center" vertical="center"/>
    </xf>
    <xf numFmtId="0" fontId="27" fillId="7" borderId="43" xfId="0" applyFont="1" applyFill="1" applyBorder="1" applyAlignment="1">
      <alignment horizontal="center" vertical="center"/>
    </xf>
    <xf numFmtId="4" fontId="52" fillId="7" borderId="88" xfId="0" applyNumberFormat="1" applyFont="1" applyFill="1" applyBorder="1" applyAlignment="1">
      <alignment horizontal="right" wrapText="1"/>
    </xf>
    <xf numFmtId="0" fontId="21" fillId="7" borderId="79" xfId="0" applyFont="1" applyFill="1" applyBorder="1" applyAlignment="1">
      <alignment vertical="center" wrapText="1"/>
    </xf>
    <xf numFmtId="0" fontId="21" fillId="7" borderId="71" xfId="0" applyFont="1" applyFill="1" applyBorder="1" applyAlignment="1">
      <alignment vertical="center" wrapText="1"/>
    </xf>
    <xf numFmtId="0" fontId="21" fillId="7" borderId="80" xfId="0" applyFont="1" applyFill="1" applyBorder="1" applyAlignment="1">
      <alignment vertical="center" wrapText="1"/>
    </xf>
    <xf numFmtId="3" fontId="21" fillId="7" borderId="81" xfId="0" applyNumberFormat="1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left" vertical="center"/>
    </xf>
    <xf numFmtId="0" fontId="21" fillId="7" borderId="31" xfId="0" applyFont="1" applyFill="1" applyBorder="1" applyAlignment="1">
      <alignment horizontal="center"/>
    </xf>
    <xf numFmtId="0" fontId="21" fillId="7" borderId="31" xfId="0" applyFont="1" applyFill="1" applyBorder="1" applyAlignment="1">
      <alignment horizontal="right"/>
    </xf>
    <xf numFmtId="4" fontId="45" fillId="7" borderId="31" xfId="0" applyNumberFormat="1" applyFont="1" applyFill="1" applyBorder="1" applyAlignment="1">
      <alignment horizontal="right" wrapText="1"/>
    </xf>
    <xf numFmtId="4" fontId="21" fillId="7" borderId="31" xfId="0" applyNumberFormat="1" applyFont="1" applyFill="1" applyBorder="1" applyAlignment="1">
      <alignment vertical="center" wrapText="1"/>
    </xf>
    <xf numFmtId="0" fontId="21" fillId="7" borderId="31" xfId="0" applyFont="1" applyFill="1" applyBorder="1" applyAlignment="1">
      <alignment vertical="center" wrapText="1"/>
    </xf>
    <xf numFmtId="3" fontId="21" fillId="7" borderId="3" xfId="0" applyNumberFormat="1" applyFont="1" applyFill="1" applyBorder="1" applyAlignment="1">
      <alignment horizontal="center" vertical="center"/>
    </xf>
    <xf numFmtId="0" fontId="27" fillId="7" borderId="65" xfId="0" applyFont="1" applyFill="1" applyBorder="1" applyAlignment="1">
      <alignment horizontal="center" vertical="center" wrapText="1"/>
    </xf>
    <xf numFmtId="0" fontId="27" fillId="7" borderId="31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vertical="center" wrapText="1"/>
    </xf>
    <xf numFmtId="0" fontId="27" fillId="7" borderId="67" xfId="0" applyFont="1" applyFill="1" applyBorder="1" applyAlignment="1">
      <alignment vertical="center" wrapText="1"/>
    </xf>
    <xf numFmtId="0" fontId="21" fillId="7" borderId="44" xfId="0" applyFont="1" applyFill="1" applyBorder="1"/>
    <xf numFmtId="0" fontId="21" fillId="7" borderId="35" xfId="0" applyFont="1" applyFill="1" applyBorder="1" applyAlignment="1">
      <alignment horizontal="left" vertical="center"/>
    </xf>
    <xf numFmtId="0" fontId="21" fillId="7" borderId="35" xfId="0" applyFont="1" applyFill="1" applyBorder="1" applyAlignment="1">
      <alignment horizontal="center"/>
    </xf>
    <xf numFmtId="0" fontId="21" fillId="7" borderId="35" xfId="0" applyFont="1" applyFill="1" applyBorder="1" applyAlignment="1">
      <alignment horizontal="right"/>
    </xf>
    <xf numFmtId="0" fontId="45" fillId="7" borderId="35" xfId="0" applyFont="1" applyFill="1" applyBorder="1" applyAlignment="1">
      <alignment horizontal="right" wrapText="1"/>
    </xf>
    <xf numFmtId="0" fontId="21" fillId="7" borderId="35" xfId="0" applyFont="1" applyFill="1" applyBorder="1" applyAlignment="1">
      <alignment vertical="center" wrapText="1"/>
    </xf>
    <xf numFmtId="3" fontId="21" fillId="7" borderId="59" xfId="0" applyNumberFormat="1" applyFont="1" applyFill="1" applyBorder="1" applyAlignment="1">
      <alignment horizontal="center" vertical="center"/>
    </xf>
    <xf numFmtId="43" fontId="21" fillId="7" borderId="35" xfId="1" applyNumberFormat="1" applyFont="1" applyFill="1" applyBorder="1" applyAlignment="1">
      <alignment horizontal="center"/>
    </xf>
    <xf numFmtId="0" fontId="45" fillId="7" borderId="31" xfId="0" applyFont="1" applyFill="1" applyBorder="1" applyAlignment="1">
      <alignment horizontal="right" wrapText="1"/>
    </xf>
    <xf numFmtId="4" fontId="27" fillId="7" borderId="40" xfId="0" applyNumberFormat="1" applyFont="1" applyFill="1" applyBorder="1" applyAlignment="1">
      <alignment vertical="center"/>
    </xf>
    <xf numFmtId="43" fontId="21" fillId="7" borderId="31" xfId="1" applyNumberFormat="1" applyFont="1" applyFill="1" applyBorder="1" applyAlignment="1">
      <alignment horizontal="center"/>
    </xf>
    <xf numFmtId="4" fontId="27" fillId="7" borderId="28" xfId="0" applyNumberFormat="1" applyFont="1" applyFill="1" applyBorder="1" applyAlignment="1">
      <alignment vertical="center"/>
    </xf>
    <xf numFmtId="4" fontId="40" fillId="7" borderId="28" xfId="0" applyNumberFormat="1" applyFont="1" applyFill="1" applyBorder="1" applyAlignment="1">
      <alignment vertical="center"/>
    </xf>
    <xf numFmtId="4" fontId="27" fillId="7" borderId="76" xfId="0" applyNumberFormat="1" applyFont="1" applyFill="1" applyBorder="1" applyAlignment="1">
      <alignment vertical="center"/>
    </xf>
    <xf numFmtId="43" fontId="0" fillId="7" borderId="32" xfId="4" applyFont="1" applyFill="1" applyBorder="1"/>
    <xf numFmtId="43" fontId="0" fillId="7" borderId="31" xfId="4" applyFont="1" applyFill="1" applyBorder="1"/>
    <xf numFmtId="43" fontId="0" fillId="7" borderId="31" xfId="4" applyFont="1" applyFill="1" applyBorder="1" applyAlignment="1">
      <alignment horizontal="center"/>
    </xf>
    <xf numFmtId="43" fontId="0" fillId="7" borderId="31" xfId="4" applyFont="1" applyFill="1" applyBorder="1" applyAlignment="1">
      <alignment horizontal="right"/>
    </xf>
    <xf numFmtId="43" fontId="11" fillId="7" borderId="31" xfId="4" applyFont="1" applyFill="1" applyBorder="1" applyAlignment="1">
      <alignment horizontal="right"/>
    </xf>
    <xf numFmtId="43" fontId="0" fillId="7" borderId="3" xfId="4" applyFont="1" applyFill="1" applyBorder="1"/>
    <xf numFmtId="0" fontId="27" fillId="7" borderId="37" xfId="0" applyFont="1" applyFill="1" applyBorder="1" applyAlignment="1">
      <alignment horizontal="left"/>
    </xf>
    <xf numFmtId="4" fontId="45" fillId="7" borderId="48" xfId="0" applyNumberFormat="1" applyFont="1" applyFill="1" applyBorder="1" applyAlignment="1">
      <alignment horizontal="right" wrapText="1"/>
    </xf>
    <xf numFmtId="0" fontId="21" fillId="7" borderId="69" xfId="0" applyFont="1" applyFill="1" applyBorder="1" applyAlignment="1">
      <alignment vertical="center" wrapText="1"/>
    </xf>
    <xf numFmtId="0" fontId="21" fillId="7" borderId="66" xfId="0" applyFont="1" applyFill="1" applyBorder="1" applyAlignment="1">
      <alignment vertical="center" wrapText="1"/>
    </xf>
    <xf numFmtId="3" fontId="21" fillId="7" borderId="78" xfId="0" applyNumberFormat="1" applyFont="1" applyFill="1" applyBorder="1" applyAlignment="1">
      <alignment horizontal="center" vertical="center"/>
    </xf>
    <xf numFmtId="4" fontId="45" fillId="7" borderId="29" xfId="0" applyNumberFormat="1" applyFont="1" applyFill="1" applyBorder="1" applyAlignment="1">
      <alignment horizontal="right" wrapText="1"/>
    </xf>
    <xf numFmtId="43" fontId="27" fillId="7" borderId="31" xfId="0" applyNumberFormat="1" applyFont="1" applyFill="1" applyBorder="1" applyAlignment="1">
      <alignment horizontal="center"/>
    </xf>
    <xf numFmtId="4" fontId="49" fillId="7" borderId="29" xfId="0" applyNumberFormat="1" applyFont="1" applyFill="1" applyBorder="1" applyAlignment="1">
      <alignment horizontal="right"/>
    </xf>
    <xf numFmtId="4" fontId="45" fillId="7" borderId="73" xfId="0" applyNumberFormat="1" applyFont="1" applyFill="1" applyBorder="1" applyAlignment="1">
      <alignment horizontal="right" wrapText="1"/>
    </xf>
    <xf numFmtId="43" fontId="27" fillId="7" borderId="0" xfId="1" applyNumberFormat="1" applyFont="1" applyFill="1" applyBorder="1" applyAlignment="1">
      <alignment horizontal="center"/>
    </xf>
    <xf numFmtId="43" fontId="27" fillId="7" borderId="35" xfId="0" applyNumberFormat="1" applyFont="1" applyFill="1" applyBorder="1" applyAlignment="1">
      <alignment horizontal="center"/>
    </xf>
    <xf numFmtId="4" fontId="27" fillId="7" borderId="31" xfId="0" applyNumberFormat="1" applyFont="1" applyFill="1" applyBorder="1" applyAlignment="1">
      <alignment horizontal="center"/>
    </xf>
    <xf numFmtId="4" fontId="27" fillId="7" borderId="31" xfId="0" applyNumberFormat="1" applyFont="1" applyFill="1" applyBorder="1" applyAlignment="1">
      <alignment horizontal="right"/>
    </xf>
    <xf numFmtId="4" fontId="40" fillId="7" borderId="31" xfId="0" applyNumberFormat="1" applyFont="1" applyFill="1" applyBorder="1" applyAlignment="1">
      <alignment horizontal="right"/>
    </xf>
    <xf numFmtId="4" fontId="40" fillId="7" borderId="37" xfId="0" applyNumberFormat="1" applyFont="1" applyFill="1" applyBorder="1" applyAlignment="1">
      <alignment horizontal="left" vertical="center"/>
    </xf>
    <xf numFmtId="4" fontId="40" fillId="7" borderId="34" xfId="0" applyNumberFormat="1" applyFont="1" applyFill="1" applyBorder="1" applyAlignment="1">
      <alignment horizontal="left" vertical="center"/>
    </xf>
    <xf numFmtId="43" fontId="27" fillId="7" borderId="31" xfId="1" applyNumberFormat="1" applyFont="1" applyFill="1" applyBorder="1" applyAlignment="1" applyProtection="1">
      <alignment horizontal="center"/>
    </xf>
    <xf numFmtId="4" fontId="40" fillId="7" borderId="34" xfId="0" applyNumberFormat="1" applyFont="1" applyFill="1" applyBorder="1" applyAlignment="1">
      <alignment horizontal="center"/>
    </xf>
    <xf numFmtId="4" fontId="40" fillId="7" borderId="34" xfId="0" applyNumberFormat="1" applyFont="1" applyFill="1" applyBorder="1" applyAlignment="1">
      <alignment horizontal="right"/>
    </xf>
    <xf numFmtId="4" fontId="40" fillId="7" borderId="82" xfId="0" applyNumberFormat="1" applyFont="1" applyFill="1" applyBorder="1" applyAlignment="1">
      <alignment horizontal="left" vertical="center"/>
    </xf>
    <xf numFmtId="43" fontId="40" fillId="7" borderId="34" xfId="1" applyNumberFormat="1" applyFont="1" applyFill="1" applyBorder="1" applyAlignment="1" applyProtection="1">
      <alignment horizontal="center"/>
    </xf>
    <xf numFmtId="4" fontId="48" fillId="7" borderId="29" xfId="0" applyNumberFormat="1" applyFont="1" applyFill="1" applyBorder="1" applyAlignment="1">
      <alignment horizontal="right"/>
    </xf>
    <xf numFmtId="4" fontId="18" fillId="7" borderId="21" xfId="0" applyNumberFormat="1" applyFont="1" applyFill="1" applyBorder="1" applyAlignment="1">
      <alignment horizontal="left" vertical="center"/>
    </xf>
    <xf numFmtId="4" fontId="53" fillId="7" borderId="8" xfId="0" applyNumberFormat="1" applyFont="1" applyFill="1" applyBorder="1" applyAlignment="1">
      <alignment horizontal="left" vertical="center"/>
    </xf>
    <xf numFmtId="0" fontId="27" fillId="7" borderId="8" xfId="0" applyFont="1" applyFill="1" applyBorder="1" applyAlignment="1">
      <alignment horizontal="left"/>
    </xf>
    <xf numFmtId="0" fontId="27" fillId="7" borderId="8" xfId="0" applyFont="1" applyFill="1" applyBorder="1" applyAlignment="1">
      <alignment horizontal="center"/>
    </xf>
    <xf numFmtId="0" fontId="27" fillId="7" borderId="8" xfId="0" applyFont="1" applyFill="1" applyBorder="1" applyAlignment="1">
      <alignment horizontal="right"/>
    </xf>
    <xf numFmtId="0" fontId="21" fillId="7" borderId="8" xfId="0" applyFont="1" applyFill="1" applyBorder="1" applyAlignment="1">
      <alignment vertical="center" wrapText="1"/>
    </xf>
    <xf numFmtId="3" fontId="21" fillId="7" borderId="8" xfId="0" applyNumberFormat="1" applyFont="1" applyFill="1" applyBorder="1" applyAlignment="1">
      <alignment horizontal="center" vertical="center"/>
    </xf>
    <xf numFmtId="43" fontId="27" fillId="7" borderId="8" xfId="1" applyNumberFormat="1" applyFont="1" applyFill="1" applyBorder="1" applyAlignment="1">
      <alignment horizontal="center"/>
    </xf>
    <xf numFmtId="43" fontId="27" fillId="7" borderId="8" xfId="0" applyNumberFormat="1" applyFont="1" applyFill="1" applyBorder="1" applyAlignment="1">
      <alignment horizontal="center"/>
    </xf>
    <xf numFmtId="0" fontId="4" fillId="7" borderId="37" xfId="0" applyFont="1" applyFill="1" applyBorder="1" applyAlignment="1">
      <alignment horizontal="left" vertical="center"/>
    </xf>
    <xf numFmtId="0" fontId="4" fillId="7" borderId="34" xfId="0" applyFont="1" applyFill="1" applyBorder="1"/>
    <xf numFmtId="0" fontId="21" fillId="7" borderId="77" xfId="0" applyFont="1" applyFill="1" applyBorder="1" applyAlignment="1">
      <alignment vertical="center" wrapText="1"/>
    </xf>
    <xf numFmtId="0" fontId="4" fillId="7" borderId="44" xfId="0" applyFont="1" applyFill="1" applyBorder="1" applyAlignment="1">
      <alignment horizontal="left" vertical="center"/>
    </xf>
    <xf numFmtId="0" fontId="4" fillId="7" borderId="0" xfId="0" applyFont="1" applyFill="1" applyBorder="1"/>
    <xf numFmtId="4" fontId="45" fillId="7" borderId="47" xfId="0" applyNumberFormat="1" applyFont="1" applyFill="1" applyBorder="1" applyAlignment="1">
      <alignment horizontal="right" wrapText="1"/>
    </xf>
    <xf numFmtId="0" fontId="4" fillId="7" borderId="35" xfId="0" applyFont="1" applyFill="1" applyBorder="1" applyAlignment="1">
      <alignment horizontal="left"/>
    </xf>
    <xf numFmtId="0" fontId="4" fillId="7" borderId="35" xfId="0" applyFont="1" applyFill="1" applyBorder="1"/>
    <xf numFmtId="4" fontId="53" fillId="7" borderId="14" xfId="0" applyNumberFormat="1" applyFont="1" applyFill="1" applyBorder="1" applyAlignment="1">
      <alignment vertical="center"/>
    </xf>
    <xf numFmtId="0" fontId="27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/>
    <xf numFmtId="0" fontId="21" fillId="7" borderId="0" xfId="0" applyFont="1" applyFill="1" applyBorder="1" applyAlignment="1">
      <alignment vertical="center" wrapText="1"/>
    </xf>
    <xf numFmtId="3" fontId="21" fillId="7" borderId="0" xfId="0" applyNumberFormat="1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/>
    </xf>
    <xf numFmtId="0" fontId="4" fillId="7" borderId="59" xfId="0" applyFont="1" applyFill="1" applyBorder="1" applyAlignment="1">
      <alignment horizontal="left" vertical="center"/>
    </xf>
    <xf numFmtId="4" fontId="45" fillId="7" borderId="4" xfId="0" applyNumberFormat="1" applyFont="1" applyFill="1" applyBorder="1" applyAlignment="1">
      <alignment horizontal="right" wrapText="1"/>
    </xf>
    <xf numFmtId="0" fontId="4" fillId="7" borderId="31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4" fillId="7" borderId="82" xfId="0" applyFont="1" applyFill="1" applyBorder="1" applyAlignment="1">
      <alignment horizontal="left" vertical="center"/>
    </xf>
    <xf numFmtId="0" fontId="40" fillId="7" borderId="0" xfId="0" applyFont="1" applyFill="1" applyBorder="1"/>
    <xf numFmtId="0" fontId="21" fillId="7" borderId="47" xfId="0" applyFont="1" applyFill="1" applyBorder="1"/>
    <xf numFmtId="0" fontId="27" fillId="7" borderId="0" xfId="0" applyFont="1" applyFill="1" applyAlignment="1">
      <alignment horizontal="center" vertical="center" wrapText="1"/>
    </xf>
    <xf numFmtId="0" fontId="27" fillId="7" borderId="0" xfId="0" applyFont="1" applyFill="1" applyBorder="1" applyAlignment="1">
      <alignment horizontal="center"/>
    </xf>
    <xf numFmtId="43" fontId="27" fillId="7" borderId="0" xfId="1" applyNumberFormat="1" applyFont="1" applyFill="1" applyBorder="1" applyAlignment="1"/>
    <xf numFmtId="43" fontId="27" fillId="7" borderId="0" xfId="0" applyNumberFormat="1" applyFont="1" applyFill="1" applyBorder="1" applyAlignment="1">
      <alignment vertical="center"/>
    </xf>
    <xf numFmtId="0" fontId="27" fillId="7" borderId="0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7" fillId="7" borderId="76" xfId="0" applyFont="1" applyFill="1" applyBorder="1" applyAlignment="1">
      <alignment horizontal="center" vertical="center"/>
    </xf>
    <xf numFmtId="0" fontId="27" fillId="7" borderId="67" xfId="0" applyFont="1" applyFill="1" applyBorder="1" applyAlignment="1">
      <alignment horizontal="center" vertical="center"/>
    </xf>
    <xf numFmtId="4" fontId="18" fillId="7" borderId="11" xfId="0" applyNumberFormat="1" applyFont="1" applyFill="1" applyBorder="1" applyAlignment="1">
      <alignment vertical="center"/>
    </xf>
    <xf numFmtId="4" fontId="53" fillId="7" borderId="11" xfId="0" applyNumberFormat="1" applyFont="1" applyFill="1" applyBorder="1" applyAlignment="1">
      <alignment vertical="center"/>
    </xf>
    <xf numFmtId="4" fontId="18" fillId="7" borderId="84" xfId="0" applyNumberFormat="1" applyFont="1" applyFill="1" applyBorder="1" applyAlignment="1">
      <alignment vertical="center"/>
    </xf>
    <xf numFmtId="4" fontId="9" fillId="7" borderId="8" xfId="0" applyNumberFormat="1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left" vertical="center"/>
    </xf>
    <xf numFmtId="0" fontId="21" fillId="7" borderId="8" xfId="0" applyFont="1" applyFill="1" applyBorder="1"/>
    <xf numFmtId="0" fontId="27" fillId="7" borderId="8" xfId="0" applyFont="1" applyFill="1" applyBorder="1" applyAlignment="1">
      <alignment horizontal="left" vertical="center" wrapText="1"/>
    </xf>
    <xf numFmtId="0" fontId="27" fillId="7" borderId="8" xfId="0" applyFont="1" applyFill="1" applyBorder="1" applyAlignment="1">
      <alignment horizontal="right" wrapText="1"/>
    </xf>
    <xf numFmtId="0" fontId="27" fillId="7" borderId="8" xfId="0" applyFont="1" applyFill="1" applyBorder="1" applyAlignment="1">
      <alignment horizontal="center" vertical="center" wrapText="1"/>
    </xf>
    <xf numFmtId="43" fontId="27" fillId="7" borderId="8" xfId="1" applyNumberFormat="1" applyFont="1" applyFill="1" applyBorder="1" applyAlignment="1">
      <alignment horizontal="center" wrapText="1"/>
    </xf>
    <xf numFmtId="0" fontId="27" fillId="7" borderId="8" xfId="0" applyFont="1" applyFill="1" applyBorder="1" applyAlignment="1">
      <alignment horizontal="center" wrapText="1"/>
    </xf>
    <xf numFmtId="0" fontId="40" fillId="7" borderId="8" xfId="0" applyFont="1" applyFill="1" applyBorder="1" applyAlignment="1">
      <alignment horizontal="right" wrapText="1"/>
    </xf>
    <xf numFmtId="4" fontId="27" fillId="7" borderId="4" xfId="0" applyNumberFormat="1" applyFont="1" applyFill="1" applyBorder="1" applyAlignment="1">
      <alignment vertical="center"/>
    </xf>
    <xf numFmtId="4" fontId="40" fillId="7" borderId="4" xfId="0" applyNumberFormat="1" applyFont="1" applyFill="1" applyBorder="1" applyAlignment="1">
      <alignment vertical="center"/>
    </xf>
    <xf numFmtId="4" fontId="27" fillId="7" borderId="85" xfId="0" applyNumberFormat="1" applyFont="1" applyFill="1" applyBorder="1" applyAlignment="1">
      <alignment vertical="center"/>
    </xf>
    <xf numFmtId="0" fontId="45" fillId="7" borderId="48" xfId="0" applyFont="1" applyFill="1" applyBorder="1" applyAlignment="1">
      <alignment horizontal="right" wrapText="1"/>
    </xf>
    <xf numFmtId="4" fontId="40" fillId="7" borderId="29" xfId="0" applyNumberFormat="1" applyFont="1" applyFill="1" applyBorder="1" applyAlignment="1">
      <alignment horizontal="right"/>
    </xf>
    <xf numFmtId="4" fontId="27" fillId="7" borderId="31" xfId="0" applyNumberFormat="1" applyFont="1" applyFill="1" applyBorder="1" applyAlignment="1">
      <alignment vertical="center"/>
    </xf>
    <xf numFmtId="4" fontId="40" fillId="7" borderId="31" xfId="0" applyNumberFormat="1" applyFont="1" applyFill="1" applyBorder="1" applyAlignment="1">
      <alignment vertical="center"/>
    </xf>
    <xf numFmtId="4" fontId="27" fillId="7" borderId="3" xfId="0" applyNumberFormat="1" applyFont="1" applyFill="1" applyBorder="1" applyAlignment="1">
      <alignment vertical="center"/>
    </xf>
    <xf numFmtId="4" fontId="45" fillId="7" borderId="50" xfId="0" applyNumberFormat="1" applyFont="1" applyFill="1" applyBorder="1" applyAlignment="1">
      <alignment horizontal="right" wrapText="1"/>
    </xf>
    <xf numFmtId="0" fontId="37" fillId="7" borderId="32" xfId="0" applyFont="1" applyFill="1" applyBorder="1" applyAlignment="1">
      <alignment horizontal="left"/>
    </xf>
    <xf numFmtId="0" fontId="37" fillId="7" borderId="31" xfId="0" applyFont="1" applyFill="1" applyBorder="1" applyAlignment="1">
      <alignment horizontal="left"/>
    </xf>
    <xf numFmtId="0" fontId="37" fillId="7" borderId="3" xfId="0" applyFont="1" applyFill="1" applyBorder="1" applyAlignment="1">
      <alignment horizontal="left"/>
    </xf>
    <xf numFmtId="0" fontId="37" fillId="7" borderId="44" xfId="0" applyFont="1" applyFill="1" applyBorder="1" applyAlignment="1">
      <alignment horizontal="left"/>
    </xf>
    <xf numFmtId="0" fontId="37" fillId="7" borderId="35" xfId="0" applyFont="1" applyFill="1" applyBorder="1" applyAlignment="1">
      <alignment horizontal="left"/>
    </xf>
    <xf numFmtId="0" fontId="37" fillId="7" borderId="59" xfId="0" applyFont="1" applyFill="1" applyBorder="1" applyAlignment="1">
      <alignment horizontal="left"/>
    </xf>
    <xf numFmtId="43" fontId="40" fillId="7" borderId="14" xfId="5" applyFont="1" applyFill="1" applyBorder="1" applyAlignment="1">
      <alignment horizontal="right"/>
    </xf>
    <xf numFmtId="0" fontId="27" fillId="7" borderId="47" xfId="0" applyFont="1" applyFill="1" applyBorder="1" applyAlignment="1">
      <alignment horizontal="left"/>
    </xf>
    <xf numFmtId="0" fontId="27" fillId="7" borderId="67" xfId="0" applyFont="1" applyFill="1" applyBorder="1" applyAlignment="1">
      <alignment horizontal="left"/>
    </xf>
    <xf numFmtId="43" fontId="54" fillId="7" borderId="14" xfId="5" applyFont="1" applyFill="1" applyBorder="1" applyAlignment="1"/>
    <xf numFmtId="0" fontId="15" fillId="7" borderId="0" xfId="0" applyFont="1" applyFill="1" applyBorder="1" applyAlignment="1">
      <alignment horizontal="right"/>
    </xf>
    <xf numFmtId="0" fontId="15" fillId="7" borderId="0" xfId="0" applyFont="1" applyFill="1" applyBorder="1"/>
    <xf numFmtId="0" fontId="15" fillId="7" borderId="0" xfId="0" applyFont="1" applyFill="1" applyBorder="1" applyAlignment="1">
      <alignment horizontal="center"/>
    </xf>
    <xf numFmtId="4" fontId="15" fillId="7" borderId="0" xfId="0" applyNumberFormat="1" applyFont="1" applyFill="1"/>
    <xf numFmtId="0" fontId="27" fillId="7" borderId="33" xfId="0" applyFont="1" applyFill="1" applyBorder="1" applyAlignment="1">
      <alignment horizontal="center" wrapText="1"/>
    </xf>
    <xf numFmtId="4" fontId="27" fillId="7" borderId="70" xfId="0" applyNumberFormat="1" applyFont="1" applyFill="1" applyBorder="1" applyAlignment="1">
      <alignment vertical="center"/>
    </xf>
    <xf numFmtId="0" fontId="27" fillId="7" borderId="15" xfId="0" applyFont="1" applyFill="1" applyBorder="1" applyAlignment="1">
      <alignment horizontal="center" vertical="center" wrapText="1"/>
    </xf>
    <xf numFmtId="4" fontId="40" fillId="7" borderId="28" xfId="0" applyNumberFormat="1" applyFont="1" applyFill="1" applyBorder="1" applyAlignment="1">
      <alignment vertical="center" wrapText="1"/>
    </xf>
    <xf numFmtId="0" fontId="45" fillId="7" borderId="66" xfId="0" applyFont="1" applyFill="1" applyBorder="1" applyAlignment="1">
      <alignment horizontal="right" wrapText="1"/>
    </xf>
    <xf numFmtId="0" fontId="26" fillId="7" borderId="41" xfId="0" applyFont="1" applyFill="1" applyBorder="1" applyAlignment="1">
      <alignment horizontal="right"/>
    </xf>
    <xf numFmtId="4" fontId="26" fillId="7" borderId="57" xfId="0" applyNumberFormat="1" applyFont="1" applyFill="1" applyBorder="1" applyAlignment="1">
      <alignment horizontal="right"/>
    </xf>
    <xf numFmtId="4" fontId="26" fillId="7" borderId="8" xfId="0" applyNumberFormat="1" applyFont="1" applyFill="1" applyBorder="1" applyAlignment="1">
      <alignment horizontal="right"/>
    </xf>
    <xf numFmtId="4" fontId="27" fillId="7" borderId="33" xfId="0" applyNumberFormat="1" applyFont="1" applyFill="1" applyBorder="1" applyAlignment="1">
      <alignment horizontal="left" vertical="center"/>
    </xf>
    <xf numFmtId="4" fontId="27" fillId="7" borderId="29" xfId="0" applyNumberFormat="1" applyFont="1" applyFill="1" applyBorder="1" applyAlignment="1">
      <alignment horizontal="left" vertical="center"/>
    </xf>
    <xf numFmtId="4" fontId="27" fillId="7" borderId="50" xfId="0" applyNumberFormat="1" applyFont="1" applyFill="1" applyBorder="1" applyAlignment="1">
      <alignment horizontal="left" vertical="center"/>
    </xf>
    <xf numFmtId="4" fontId="27" fillId="7" borderId="46" xfId="0" applyNumberFormat="1" applyFont="1" applyFill="1" applyBorder="1" applyAlignment="1">
      <alignment horizontal="left" vertical="center"/>
    </xf>
    <xf numFmtId="4" fontId="27" fillId="7" borderId="40" xfId="0" applyNumberFormat="1" applyFont="1" applyFill="1" applyBorder="1" applyAlignment="1">
      <alignment horizontal="left" vertical="center"/>
    </xf>
    <xf numFmtId="0" fontId="2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8" fillId="8" borderId="65" xfId="0" applyFont="1" applyFill="1" applyBorder="1" applyAlignment="1">
      <alignment horizontal="left" vertical="center" wrapText="1"/>
    </xf>
    <xf numFmtId="0" fontId="18" fillId="8" borderId="31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90" xfId="0" applyFont="1" applyFill="1" applyBorder="1" applyAlignment="1">
      <alignment horizontal="center"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18" fillId="4" borderId="71" xfId="0" applyFont="1" applyFill="1" applyBorder="1" applyAlignment="1">
      <alignment horizontal="center" vertical="center" wrapText="1"/>
    </xf>
    <xf numFmtId="0" fontId="18" fillId="4" borderId="66" xfId="0" applyFont="1" applyFill="1" applyBorder="1" applyAlignment="1">
      <alignment horizontal="center" vertical="center" wrapText="1"/>
    </xf>
    <xf numFmtId="0" fontId="18" fillId="4" borderId="81" xfId="0" applyFont="1" applyFill="1" applyBorder="1" applyAlignment="1">
      <alignment horizontal="center" vertical="center" wrapText="1"/>
    </xf>
    <xf numFmtId="0" fontId="18" fillId="4" borderId="78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4" borderId="80" xfId="0" applyFont="1" applyFill="1" applyBorder="1" applyAlignment="1">
      <alignment horizontal="center" vertical="center" wrapText="1"/>
    </xf>
    <xf numFmtId="43" fontId="18" fillId="4" borderId="71" xfId="5" applyFont="1" applyFill="1" applyBorder="1" applyAlignment="1">
      <alignment horizontal="center" vertical="center" wrapText="1"/>
    </xf>
    <xf numFmtId="43" fontId="18" fillId="4" borderId="66" xfId="5" applyFont="1" applyFill="1" applyBorder="1" applyAlignment="1">
      <alignment horizontal="center" vertical="center" wrapText="1"/>
    </xf>
    <xf numFmtId="0" fontId="7" fillId="0" borderId="59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/>
    </xf>
    <xf numFmtId="4" fontId="18" fillId="3" borderId="15" xfId="0" applyNumberFormat="1" applyFont="1" applyFill="1" applyBorder="1" applyAlignment="1">
      <alignment horizontal="left" vertical="center"/>
    </xf>
    <xf numFmtId="4" fontId="18" fillId="3" borderId="1" xfId="0" applyNumberFormat="1" applyFont="1" applyFill="1" applyBorder="1" applyAlignment="1">
      <alignment horizontal="left" vertical="center"/>
    </xf>
    <xf numFmtId="4" fontId="18" fillId="3" borderId="10" xfId="0" applyNumberFormat="1" applyFont="1" applyFill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26" fillId="7" borderId="64" xfId="0" applyFont="1" applyFill="1" applyBorder="1" applyAlignment="1">
      <alignment horizontal="left" vertical="center"/>
    </xf>
    <xf numFmtId="0" fontId="26" fillId="7" borderId="14" xfId="0" applyFont="1" applyFill="1" applyBorder="1" applyAlignment="1">
      <alignment horizontal="left" vertical="center"/>
    </xf>
    <xf numFmtId="0" fontId="26" fillId="7" borderId="12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88" xfId="0" applyFont="1" applyBorder="1" applyAlignment="1">
      <alignment horizontal="center" vertical="top"/>
    </xf>
    <xf numFmtId="0" fontId="7" fillId="0" borderId="87" xfId="0" applyFont="1" applyBorder="1" applyAlignment="1">
      <alignment horizontal="center" vertical="top"/>
    </xf>
    <xf numFmtId="0" fontId="7" fillId="0" borderId="95" xfId="0" applyFont="1" applyBorder="1" applyAlignment="1">
      <alignment horizontal="center" vertical="top"/>
    </xf>
    <xf numFmtId="0" fontId="7" fillId="0" borderId="79" xfId="0" applyFont="1" applyBorder="1" applyAlignment="1">
      <alignment horizontal="center" vertical="top"/>
    </xf>
    <xf numFmtId="0" fontId="7" fillId="0" borderId="75" xfId="0" applyFont="1" applyBorder="1" applyAlignment="1">
      <alignment horizontal="center" vertical="top"/>
    </xf>
    <xf numFmtId="0" fontId="7" fillId="0" borderId="69" xfId="0" applyFont="1" applyBorder="1" applyAlignment="1">
      <alignment horizontal="center" vertical="top"/>
    </xf>
    <xf numFmtId="0" fontId="7" fillId="0" borderId="71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/>
    </xf>
    <xf numFmtId="0" fontId="7" fillId="0" borderId="97" xfId="0" applyFont="1" applyBorder="1" applyAlignment="1">
      <alignment horizontal="left" vertical="center"/>
    </xf>
    <xf numFmtId="0" fontId="26" fillId="7" borderId="80" xfId="0" applyFont="1" applyFill="1" applyBorder="1" applyAlignment="1">
      <alignment horizontal="left" vertical="center"/>
    </xf>
    <xf numFmtId="0" fontId="26" fillId="7" borderId="40" xfId="0" applyFont="1" applyFill="1" applyBorder="1" applyAlignment="1">
      <alignment horizontal="left" vertical="center"/>
    </xf>
    <xf numFmtId="0" fontId="26" fillId="7" borderId="77" xfId="0" applyFont="1" applyFill="1" applyBorder="1" applyAlignment="1">
      <alignment horizontal="left" vertical="center"/>
    </xf>
    <xf numFmtId="0" fontId="26" fillId="7" borderId="71" xfId="0" applyFont="1" applyFill="1" applyBorder="1" applyAlignment="1">
      <alignment horizontal="left" vertical="center"/>
    </xf>
    <xf numFmtId="0" fontId="26" fillId="7" borderId="66" xfId="0" applyFont="1" applyFill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7" fillId="7" borderId="81" xfId="0" applyFont="1" applyFill="1" applyBorder="1" applyAlignment="1">
      <alignment horizontal="left" vertical="center"/>
    </xf>
    <xf numFmtId="0" fontId="7" fillId="7" borderId="78" xfId="0" applyFont="1" applyFill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7" borderId="71" xfId="0" applyFont="1" applyFill="1" applyBorder="1" applyAlignment="1">
      <alignment horizontal="left" vertical="center"/>
    </xf>
    <xf numFmtId="0" fontId="7" fillId="7" borderId="28" xfId="0" applyFont="1" applyFill="1" applyBorder="1" applyAlignment="1">
      <alignment horizontal="left" vertical="center"/>
    </xf>
    <xf numFmtId="0" fontId="7" fillId="7" borderId="66" xfId="0" applyFont="1" applyFill="1" applyBorder="1" applyAlignment="1">
      <alignment horizontal="left" vertical="center"/>
    </xf>
    <xf numFmtId="0" fontId="7" fillId="0" borderId="94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4" fontId="7" fillId="7" borderId="1" xfId="0" applyNumberFormat="1" applyFont="1" applyFill="1" applyBorder="1" applyAlignment="1">
      <alignment horizontal="center" vertical="center" wrapText="1"/>
    </xf>
    <xf numFmtId="4" fontId="7" fillId="7" borderId="28" xfId="0" applyNumberFormat="1" applyFont="1" applyFill="1" applyBorder="1" applyAlignment="1">
      <alignment horizontal="center" vertical="center" wrapText="1"/>
    </xf>
    <xf numFmtId="4" fontId="7" fillId="7" borderId="66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8" xfId="0" applyFont="1" applyFill="1" applyBorder="1" applyAlignment="1">
      <alignment horizontal="left" vertical="center" wrapText="1"/>
    </xf>
    <xf numFmtId="0" fontId="7" fillId="7" borderId="66" xfId="0" applyFont="1" applyFill="1" applyBorder="1" applyAlignment="1">
      <alignment horizontal="left" vertical="center" wrapText="1"/>
    </xf>
    <xf numFmtId="0" fontId="7" fillId="7" borderId="71" xfId="0" applyFont="1" applyFill="1" applyBorder="1" applyAlignment="1">
      <alignment horizontal="left" vertical="center" wrapText="1"/>
    </xf>
    <xf numFmtId="4" fontId="18" fillId="15" borderId="29" xfId="0" applyNumberFormat="1" applyFont="1" applyFill="1" applyBorder="1" applyAlignment="1">
      <alignment horizontal="left" vertical="center"/>
    </xf>
    <xf numFmtId="4" fontId="18" fillId="15" borderId="11" xfId="0" applyNumberFormat="1" applyFont="1" applyFill="1" applyBorder="1" applyAlignment="1">
      <alignment horizontal="left" vertical="center"/>
    </xf>
    <xf numFmtId="0" fontId="18" fillId="8" borderId="11" xfId="0" applyFont="1" applyFill="1" applyBorder="1" applyAlignment="1">
      <alignment horizontal="left" vertical="center" wrapText="1"/>
    </xf>
    <xf numFmtId="0" fontId="18" fillId="8" borderId="84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85" xfId="0" applyNumberFormat="1" applyFont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4" fontId="18" fillId="3" borderId="5" xfId="0" applyNumberFormat="1" applyFont="1" applyFill="1" applyBorder="1" applyAlignment="1">
      <alignment horizontal="left" vertical="center"/>
    </xf>
    <xf numFmtId="4" fontId="18" fillId="3" borderId="6" xfId="0" applyNumberFormat="1" applyFont="1" applyFill="1" applyBorder="1" applyAlignment="1">
      <alignment horizontal="left" vertical="center"/>
    </xf>
    <xf numFmtId="4" fontId="18" fillId="3" borderId="28" xfId="0" applyNumberFormat="1" applyFont="1" applyFill="1" applyBorder="1" applyAlignment="1">
      <alignment horizontal="left" vertical="center"/>
    </xf>
    <xf numFmtId="4" fontId="18" fillId="3" borderId="7" xfId="0" applyNumberFormat="1" applyFont="1" applyFill="1" applyBorder="1" applyAlignment="1">
      <alignment horizontal="left" vertical="center"/>
    </xf>
    <xf numFmtId="0" fontId="5" fillId="13" borderId="2" xfId="0" applyFont="1" applyFill="1" applyBorder="1" applyAlignment="1">
      <alignment horizontal="left"/>
    </xf>
    <xf numFmtId="0" fontId="5" fillId="13" borderId="41" xfId="0" applyFont="1" applyFill="1" applyBorder="1" applyAlignment="1">
      <alignment horizontal="left"/>
    </xf>
    <xf numFmtId="0" fontId="5" fillId="13" borderId="43" xfId="0" applyFont="1" applyFill="1" applyBorder="1" applyAlignment="1">
      <alignment horizontal="left"/>
    </xf>
    <xf numFmtId="0" fontId="5" fillId="13" borderId="8" xfId="0" applyFont="1" applyFill="1" applyBorder="1" applyAlignment="1">
      <alignment horizontal="left"/>
    </xf>
    <xf numFmtId="0" fontId="5" fillId="13" borderId="17" xfId="0" applyFont="1" applyFill="1" applyBorder="1" applyAlignment="1">
      <alignment horizontal="left"/>
    </xf>
    <xf numFmtId="0" fontId="18" fillId="8" borderId="17" xfId="0" applyFont="1" applyFill="1" applyBorder="1" applyAlignment="1">
      <alignment horizontal="left" vertical="center" wrapText="1"/>
    </xf>
    <xf numFmtId="43" fontId="18" fillId="4" borderId="1" xfId="5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4" fontId="18" fillId="3" borderId="14" xfId="0" applyNumberFormat="1" applyFont="1" applyFill="1" applyBorder="1" applyAlignment="1">
      <alignment horizontal="left" vertical="center"/>
    </xf>
    <xf numFmtId="4" fontId="18" fillId="3" borderId="8" xfId="0" applyNumberFormat="1" applyFont="1" applyFill="1" applyBorder="1" applyAlignment="1">
      <alignment horizontal="left" vertical="center"/>
    </xf>
    <xf numFmtId="0" fontId="7" fillId="0" borderId="10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26" fillId="7" borderId="4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7" borderId="26" xfId="0" applyFont="1" applyFill="1" applyBorder="1" applyAlignment="1">
      <alignment horizontal="left" vertical="center"/>
    </xf>
    <xf numFmtId="0" fontId="7" fillId="7" borderId="98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7" borderId="14" xfId="0" applyFont="1" applyFill="1" applyBorder="1" applyAlignment="1">
      <alignment horizontal="center" vertical="center"/>
    </xf>
    <xf numFmtId="4" fontId="4" fillId="13" borderId="17" xfId="0" applyNumberFormat="1" applyFont="1" applyFill="1" applyBorder="1" applyAlignment="1">
      <alignment horizontal="center" vertical="center"/>
    </xf>
    <xf numFmtId="4" fontId="4" fillId="13" borderId="11" xfId="0" applyNumberFormat="1" applyFont="1" applyFill="1" applyBorder="1" applyAlignment="1">
      <alignment horizontal="center" vertical="center"/>
    </xf>
    <xf numFmtId="4" fontId="4" fillId="13" borderId="14" xfId="0" applyNumberFormat="1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18" fillId="8" borderId="14" xfId="0" applyFont="1" applyFill="1" applyBorder="1" applyAlignment="1">
      <alignment horizontal="left" vertical="center" wrapText="1"/>
    </xf>
    <xf numFmtId="0" fontId="7" fillId="7" borderId="28" xfId="0" applyFont="1" applyFill="1" applyBorder="1" applyAlignment="1">
      <alignment horizontal="center" vertical="center"/>
    </xf>
    <xf numFmtId="0" fontId="7" fillId="7" borderId="9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8" fillId="15" borderId="11" xfId="0" applyNumberFormat="1" applyFont="1" applyFill="1" applyBorder="1" applyAlignment="1">
      <alignment horizontal="center" vertical="center"/>
    </xf>
    <xf numFmtId="4" fontId="8" fillId="15" borderId="14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4" fontId="18" fillId="15" borderId="17" xfId="0" applyNumberFormat="1" applyFont="1" applyFill="1" applyBorder="1" applyAlignment="1">
      <alignment horizontal="left" vertical="center"/>
    </xf>
    <xf numFmtId="4" fontId="18" fillId="15" borderId="14" xfId="0" applyNumberFormat="1" applyFont="1" applyFill="1" applyBorder="1" applyAlignment="1">
      <alignment horizontal="left" vertical="center"/>
    </xf>
    <xf numFmtId="0" fontId="7" fillId="0" borderId="72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5" fillId="13" borderId="65" xfId="0" applyFont="1" applyFill="1" applyBorder="1" applyAlignment="1">
      <alignment horizontal="left"/>
    </xf>
    <xf numFmtId="0" fontId="5" fillId="7" borderId="0" xfId="0" applyFont="1" applyFill="1" applyAlignment="1">
      <alignment horizontal="left"/>
    </xf>
    <xf numFmtId="0" fontId="18" fillId="8" borderId="18" xfId="0" applyFont="1" applyFill="1" applyBorder="1" applyAlignment="1">
      <alignment horizontal="left" vertical="center" wrapText="1"/>
    </xf>
    <xf numFmtId="0" fontId="18" fillId="8" borderId="30" xfId="0" applyFont="1" applyFill="1" applyBorder="1" applyAlignment="1">
      <alignment horizontal="left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4" fillId="8" borderId="65" xfId="0" applyFont="1" applyFill="1" applyBorder="1" applyAlignment="1">
      <alignment horizontal="left" vertical="center" wrapText="1"/>
    </xf>
    <xf numFmtId="0" fontId="4" fillId="8" borderId="31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80" xfId="0" applyFont="1" applyFill="1" applyBorder="1" applyAlignment="1">
      <alignment horizontal="center" vertical="center" wrapText="1"/>
    </xf>
    <xf numFmtId="43" fontId="4" fillId="4" borderId="71" xfId="5" applyFont="1" applyFill="1" applyBorder="1" applyAlignment="1">
      <alignment horizontal="center" vertical="center" wrapText="1"/>
    </xf>
    <xf numFmtId="43" fontId="4" fillId="4" borderId="66" xfId="5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90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4" borderId="71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78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7" borderId="71" xfId="0" applyFont="1" applyFill="1" applyBorder="1" applyAlignment="1">
      <alignment horizontal="center" vertical="center"/>
    </xf>
    <xf numFmtId="0" fontId="7" fillId="7" borderId="66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7" borderId="80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77" xfId="0" applyFont="1" applyFill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4" fontId="4" fillId="3" borderId="14" xfId="0" applyNumberFormat="1" applyFont="1" applyFill="1" applyBorder="1" applyAlignment="1">
      <alignment horizontal="left" vertical="center"/>
    </xf>
    <xf numFmtId="4" fontId="4" fillId="3" borderId="8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left" vertical="center"/>
    </xf>
    <xf numFmtId="0" fontId="7" fillId="0" borderId="86" xfId="0" applyFont="1" applyBorder="1" applyAlignment="1">
      <alignment horizontal="left" vertical="center"/>
    </xf>
    <xf numFmtId="0" fontId="7" fillId="0" borderId="88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 wrapText="1"/>
    </xf>
    <xf numFmtId="0" fontId="4" fillId="8" borderId="84" xfId="0" applyFont="1" applyFill="1" applyBorder="1" applyAlignment="1">
      <alignment horizontal="left" vertical="center" wrapText="1"/>
    </xf>
    <xf numFmtId="4" fontId="4" fillId="15" borderId="29" xfId="0" applyNumberFormat="1" applyFont="1" applyFill="1" applyBorder="1" applyAlignment="1">
      <alignment horizontal="left" vertical="center"/>
    </xf>
    <xf numFmtId="4" fontId="4" fillId="15" borderId="14" xfId="0" applyNumberFormat="1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center" wrapText="1"/>
    </xf>
    <xf numFmtId="0" fontId="7" fillId="7" borderId="28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vertical="center" wrapText="1"/>
    </xf>
    <xf numFmtId="4" fontId="7" fillId="7" borderId="1" xfId="0" applyNumberFormat="1" applyFont="1" applyFill="1" applyBorder="1" applyAlignment="1">
      <alignment horizontal="center" vertical="center"/>
    </xf>
    <xf numFmtId="4" fontId="7" fillId="7" borderId="28" xfId="0" applyNumberFormat="1" applyFont="1" applyFill="1" applyBorder="1" applyAlignment="1">
      <alignment horizontal="center" vertical="center"/>
    </xf>
    <xf numFmtId="4" fontId="7" fillId="7" borderId="6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0" fontId="4" fillId="8" borderId="17" xfId="0" applyFont="1" applyFill="1" applyBorder="1" applyAlignment="1">
      <alignment horizontal="left" vertical="center" wrapText="1"/>
    </xf>
    <xf numFmtId="43" fontId="18" fillId="4" borderId="71" xfId="5" applyFont="1" applyFill="1" applyBorder="1" applyAlignment="1">
      <alignment wrapText="1"/>
    </xf>
    <xf numFmtId="43" fontId="18" fillId="4" borderId="66" xfId="5" applyFont="1" applyFill="1" applyBorder="1" applyAlignment="1">
      <alignment wrapText="1"/>
    </xf>
    <xf numFmtId="4" fontId="18" fillId="3" borderId="9" xfId="0" applyNumberFormat="1" applyFont="1" applyFill="1" applyBorder="1" applyAlignment="1">
      <alignment horizontal="left" vertical="center"/>
    </xf>
    <xf numFmtId="0" fontId="26" fillId="7" borderId="14" xfId="0" applyFont="1" applyFill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26" fillId="7" borderId="80" xfId="0" applyFont="1" applyFill="1" applyBorder="1" applyAlignment="1">
      <alignment horizontal="center" vertical="center"/>
    </xf>
    <xf numFmtId="0" fontId="26" fillId="7" borderId="77" xfId="0" applyFont="1" applyFill="1" applyBorder="1" applyAlignment="1">
      <alignment horizontal="center" vertical="center"/>
    </xf>
    <xf numFmtId="0" fontId="26" fillId="7" borderId="71" xfId="0" applyFont="1" applyFill="1" applyBorder="1" applyAlignment="1">
      <alignment horizontal="center" vertical="center"/>
    </xf>
    <xf numFmtId="0" fontId="26" fillId="7" borderId="66" xfId="0" applyFont="1" applyFill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7" fillId="7" borderId="66" xfId="0" applyFont="1" applyFill="1" applyBorder="1" applyAlignment="1">
      <alignment horizontal="center" vertical="center" wrapText="1"/>
    </xf>
    <xf numFmtId="0" fontId="7" fillId="7" borderId="71" xfId="0" applyFont="1" applyFill="1" applyBorder="1" applyAlignment="1">
      <alignment horizontal="center" vertical="center" wrapText="1"/>
    </xf>
    <xf numFmtId="0" fontId="18" fillId="8" borderId="86" xfId="0" applyFont="1" applyFill="1" applyBorder="1" applyAlignment="1">
      <alignment horizontal="left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28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1" xfId="0" applyFont="1" applyFill="1" applyBorder="1" applyAlignment="1">
      <alignment horizontal="left" vertical="center" wrapText="1"/>
    </xf>
    <xf numFmtId="0" fontId="26" fillId="7" borderId="28" xfId="0" applyFont="1" applyFill="1" applyBorder="1" applyAlignment="1">
      <alignment horizontal="left" vertical="center" wrapText="1"/>
    </xf>
    <xf numFmtId="0" fontId="26" fillId="7" borderId="28" xfId="0" applyFont="1" applyFill="1" applyBorder="1" applyAlignment="1">
      <alignment horizontal="center" vertical="center"/>
    </xf>
    <xf numFmtId="0" fontId="26" fillId="7" borderId="71" xfId="0" applyFont="1" applyFill="1" applyBorder="1" applyAlignment="1">
      <alignment horizontal="center" vertical="center" wrapText="1"/>
    </xf>
    <xf numFmtId="0" fontId="26" fillId="7" borderId="66" xfId="0" applyFont="1" applyFill="1" applyBorder="1" applyAlignment="1">
      <alignment horizontal="center" vertical="center" wrapText="1"/>
    </xf>
    <xf numFmtId="0" fontId="26" fillId="7" borderId="87" xfId="0" applyFont="1" applyFill="1" applyBorder="1" applyAlignment="1">
      <alignment horizontal="center" vertical="center"/>
    </xf>
    <xf numFmtId="0" fontId="26" fillId="7" borderId="88" xfId="0" applyFont="1" applyFill="1" applyBorder="1" applyAlignment="1">
      <alignment horizontal="center" vertical="center"/>
    </xf>
    <xf numFmtId="0" fontId="26" fillId="7" borderId="95" xfId="0" applyFont="1" applyFill="1" applyBorder="1" applyAlignment="1">
      <alignment horizontal="center" vertical="center"/>
    </xf>
    <xf numFmtId="0" fontId="26" fillId="7" borderId="28" xfId="0" applyFont="1" applyFill="1" applyBorder="1" applyAlignment="1">
      <alignment horizontal="center" vertical="center" wrapText="1" shrinkToFit="1"/>
    </xf>
    <xf numFmtId="0" fontId="26" fillId="7" borderId="66" xfId="0" applyFont="1" applyFill="1" applyBorder="1" applyAlignment="1">
      <alignment horizontal="center" vertical="center" wrapText="1" shrinkToFit="1"/>
    </xf>
    <xf numFmtId="0" fontId="26" fillId="7" borderId="51" xfId="0" applyFont="1" applyFill="1" applyBorder="1" applyAlignment="1">
      <alignment horizontal="center" vertical="center"/>
    </xf>
    <xf numFmtId="0" fontId="26" fillId="7" borderId="52" xfId="0" applyFont="1" applyFill="1" applyBorder="1" applyAlignment="1">
      <alignment horizontal="center" vertical="center"/>
    </xf>
    <xf numFmtId="0" fontId="26" fillId="7" borderId="53" xfId="0" applyFont="1" applyFill="1" applyBorder="1" applyAlignment="1">
      <alignment horizontal="center" vertical="center"/>
    </xf>
    <xf numFmtId="0" fontId="26" fillId="7" borderId="88" xfId="0" applyFont="1" applyFill="1" applyBorder="1" applyAlignment="1">
      <alignment horizontal="center"/>
    </xf>
    <xf numFmtId="0" fontId="26" fillId="7" borderId="95" xfId="0" applyFont="1" applyFill="1" applyBorder="1" applyAlignment="1">
      <alignment horizontal="center"/>
    </xf>
    <xf numFmtId="0" fontId="26" fillId="7" borderId="59" xfId="0" applyFont="1" applyFill="1" applyBorder="1" applyAlignment="1">
      <alignment horizontal="center" vertical="center"/>
    </xf>
    <xf numFmtId="0" fontId="26" fillId="7" borderId="67" xfId="0" applyFont="1" applyFill="1" applyBorder="1" applyAlignment="1">
      <alignment horizontal="center" vertical="center"/>
    </xf>
    <xf numFmtId="0" fontId="27" fillId="7" borderId="44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7" fillId="7" borderId="81" xfId="0" applyFont="1" applyFill="1" applyBorder="1" applyAlignment="1">
      <alignment horizontal="center" vertical="center" wrapText="1"/>
    </xf>
    <xf numFmtId="0" fontId="27" fillId="7" borderId="76" xfId="0" applyFont="1" applyFill="1" applyBorder="1" applyAlignment="1">
      <alignment horizontal="center" vertical="center" wrapText="1"/>
    </xf>
    <xf numFmtId="0" fontId="27" fillId="7" borderId="32" xfId="0" applyFont="1" applyFill="1" applyBorder="1" applyAlignment="1">
      <alignment horizontal="left" vertical="center" wrapText="1"/>
    </xf>
    <xf numFmtId="0" fontId="27" fillId="7" borderId="31" xfId="0" applyFont="1" applyFill="1" applyBorder="1" applyAlignment="1">
      <alignment horizontal="left" vertical="center" wrapText="1"/>
    </xf>
    <xf numFmtId="0" fontId="27" fillId="7" borderId="90" xfId="0" applyFont="1" applyFill="1" applyBorder="1" applyAlignment="1">
      <alignment horizontal="center" vertical="center" wrapText="1"/>
    </xf>
    <xf numFmtId="0" fontId="27" fillId="7" borderId="64" xfId="0" applyFont="1" applyFill="1" applyBorder="1" applyAlignment="1">
      <alignment horizontal="center" vertical="center" wrapText="1"/>
    </xf>
    <xf numFmtId="0" fontId="27" fillId="7" borderId="71" xfId="0" applyFont="1" applyFill="1" applyBorder="1" applyAlignment="1">
      <alignment horizontal="center" vertical="center" wrapText="1"/>
    </xf>
    <xf numFmtId="0" fontId="27" fillId="7" borderId="28" xfId="0" applyFont="1" applyFill="1" applyBorder="1" applyAlignment="1">
      <alignment horizontal="center" vertical="center" wrapText="1"/>
    </xf>
    <xf numFmtId="43" fontId="40" fillId="7" borderId="1" xfId="5" applyFont="1" applyFill="1" applyBorder="1" applyAlignment="1">
      <alignment horizontal="center" wrapText="1"/>
    </xf>
    <xf numFmtId="43" fontId="40" fillId="7" borderId="66" xfId="5" applyFont="1" applyFill="1" applyBorder="1" applyAlignment="1">
      <alignment horizontal="center" wrapText="1"/>
    </xf>
    <xf numFmtId="0" fontId="26" fillId="7" borderId="72" xfId="0" applyFont="1" applyFill="1" applyBorder="1" applyAlignment="1">
      <alignment horizontal="center" vertical="center"/>
    </xf>
    <xf numFmtId="0" fontId="26" fillId="7" borderId="74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39" fillId="18" borderId="0" xfId="0" applyFont="1" applyFill="1" applyBorder="1" applyAlignment="1">
      <alignment horizontal="center"/>
    </xf>
    <xf numFmtId="0" fontId="0" fillId="18" borderId="0" xfId="0" applyFill="1" applyBorder="1" applyAlignment="1"/>
    <xf numFmtId="14" fontId="39" fillId="18" borderId="0" xfId="0" applyNumberFormat="1" applyFont="1" applyFill="1" applyBorder="1" applyAlignment="1">
      <alignment horizontal="center" wrapText="1"/>
    </xf>
    <xf numFmtId="0" fontId="0" fillId="18" borderId="0" xfId="0" applyFill="1" applyAlignment="1">
      <alignment horizontal="center"/>
    </xf>
    <xf numFmtId="4" fontId="27" fillId="7" borderId="1" xfId="0" applyNumberFormat="1" applyFont="1" applyFill="1" applyBorder="1" applyAlignment="1">
      <alignment horizontal="left" vertical="top"/>
    </xf>
    <xf numFmtId="0" fontId="0" fillId="7" borderId="28" xfId="0" applyFill="1" applyBorder="1" applyAlignment="1">
      <alignment horizontal="left" vertical="top"/>
    </xf>
    <xf numFmtId="0" fontId="0" fillId="0" borderId="28" xfId="0" applyBorder="1" applyAlignment="1"/>
    <xf numFmtId="0" fontId="0" fillId="0" borderId="66" xfId="0" applyBorder="1" applyAlignment="1"/>
    <xf numFmtId="0" fontId="21" fillId="7" borderId="35" xfId="0" applyFont="1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0" borderId="34" xfId="0" applyBorder="1" applyAlignment="1">
      <alignment vertical="center"/>
    </xf>
    <xf numFmtId="0" fontId="37" fillId="7" borderId="32" xfId="0" applyFont="1" applyFill="1" applyBorder="1" applyAlignment="1">
      <alignment horizontal="left"/>
    </xf>
    <xf numFmtId="0" fontId="37" fillId="7" borderId="31" xfId="0" applyFont="1" applyFill="1" applyBorder="1" applyAlignment="1">
      <alignment horizontal="left"/>
    </xf>
    <xf numFmtId="0" fontId="21" fillId="7" borderId="71" xfId="0" applyFont="1" applyFill="1" applyBorder="1" applyAlignment="1">
      <alignment vertical="top"/>
    </xf>
    <xf numFmtId="0" fontId="0" fillId="7" borderId="28" xfId="0" applyFill="1" applyBorder="1" applyAlignment="1">
      <alignment vertical="top"/>
    </xf>
    <xf numFmtId="0" fontId="0" fillId="7" borderId="66" xfId="0" applyFill="1" applyBorder="1" applyAlignment="1">
      <alignment vertical="top"/>
    </xf>
  </cellXfs>
  <cellStyles count="6">
    <cellStyle name="Incorreto" xfId="3" builtinId="27"/>
    <cellStyle name="Moeda" xfId="1" builtinId="4"/>
    <cellStyle name="Neutra" xfId="2" builtinId="28"/>
    <cellStyle name="Normal" xfId="0" builtinId="0"/>
    <cellStyle name="Vírgula" xfId="4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1"/>
  <sheetViews>
    <sheetView topLeftCell="A42" zoomScale="90" zoomScaleNormal="90" workbookViewId="0">
      <selection activeCell="G71" sqref="G71"/>
    </sheetView>
  </sheetViews>
  <sheetFormatPr defaultRowHeight="12.75" x14ac:dyDescent="0.2"/>
  <cols>
    <col min="1" max="1" width="17.85546875" style="606" customWidth="1"/>
    <col min="2" max="2" width="19.140625" style="3" customWidth="1"/>
    <col min="3" max="3" width="28" style="3" customWidth="1"/>
    <col min="4" max="4" width="33.140625" style="180" customWidth="1"/>
    <col min="5" max="5" width="16.42578125" style="3" customWidth="1"/>
    <col min="6" max="6" width="15.42578125" style="3" customWidth="1"/>
    <col min="7" max="7" width="13.42578125" style="273" customWidth="1"/>
    <col min="8" max="8" width="25.7109375" style="3" customWidth="1"/>
    <col min="9" max="9" width="13.140625" style="3" customWidth="1"/>
    <col min="10" max="10" width="20.5703125" style="3" customWidth="1"/>
    <col min="11" max="11" width="22.5703125" style="3" customWidth="1"/>
    <col min="12" max="12" width="20" style="3" customWidth="1"/>
    <col min="13" max="14" width="15" style="3" customWidth="1"/>
    <col min="15" max="15" width="14.42578125" style="3" customWidth="1"/>
    <col min="16" max="16" width="11.140625" style="3" customWidth="1"/>
    <col min="17" max="16384" width="9.140625" style="3"/>
  </cols>
  <sheetData>
    <row r="1" spans="1:24" ht="25.5" x14ac:dyDescent="0.2">
      <c r="B1" s="117" t="s">
        <v>0</v>
      </c>
      <c r="C1" s="181" t="s">
        <v>1</v>
      </c>
      <c r="D1" s="165"/>
      <c r="H1" s="228"/>
      <c r="I1" s="14"/>
      <c r="J1" s="14"/>
      <c r="K1" s="14"/>
      <c r="L1" s="6"/>
      <c r="M1" s="6"/>
      <c r="N1" s="6"/>
      <c r="O1" s="6"/>
    </row>
    <row r="2" spans="1:24" x14ac:dyDescent="0.2">
      <c r="B2" s="7"/>
      <c r="C2" s="8"/>
      <c r="D2" s="137"/>
      <c r="E2" s="9"/>
      <c r="F2" s="199"/>
      <c r="G2" s="137"/>
      <c r="H2" s="229"/>
      <c r="I2" s="5"/>
      <c r="J2" s="5"/>
      <c r="K2" s="5"/>
      <c r="L2" s="1304"/>
      <c r="M2" s="118"/>
      <c r="N2" s="118"/>
      <c r="O2" s="1304"/>
    </row>
    <row r="3" spans="1:24" x14ac:dyDescent="0.2">
      <c r="B3" s="4" t="s">
        <v>2</v>
      </c>
      <c r="C3" s="1305" t="s">
        <v>3</v>
      </c>
      <c r="D3" s="1305"/>
      <c r="E3" s="1305"/>
      <c r="F3" s="1305"/>
      <c r="G3" s="1305"/>
      <c r="H3" s="1305"/>
      <c r="I3" s="119"/>
      <c r="J3" s="119"/>
      <c r="K3" s="119"/>
      <c r="L3" s="1304"/>
      <c r="M3" s="118"/>
      <c r="N3" s="118"/>
      <c r="O3" s="1304"/>
    </row>
    <row r="4" spans="1:24" x14ac:dyDescent="0.2">
      <c r="B4" s="4" t="s">
        <v>4</v>
      </c>
      <c r="C4" s="1305" t="s">
        <v>5</v>
      </c>
      <c r="D4" s="1305"/>
      <c r="E4" s="1305"/>
      <c r="F4" s="1305"/>
      <c r="G4" s="1305"/>
      <c r="H4" s="1305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24" x14ac:dyDescent="0.2">
      <c r="B5" s="4" t="s">
        <v>6</v>
      </c>
      <c r="C5" s="1305" t="s">
        <v>7</v>
      </c>
      <c r="D5" s="1305"/>
      <c r="E5" s="1305"/>
      <c r="F5" s="1305"/>
      <c r="G5" s="1305"/>
      <c r="H5" s="1305"/>
      <c r="I5" s="119"/>
      <c r="J5" s="119"/>
      <c r="K5" s="119"/>
      <c r="L5" s="119"/>
      <c r="M5" s="119"/>
      <c r="N5" s="119"/>
      <c r="O5" s="119"/>
      <c r="P5" s="1308"/>
      <c r="Q5" s="1308"/>
      <c r="R5" s="1308"/>
      <c r="S5" s="1308"/>
      <c r="T5" s="1308"/>
      <c r="U5" s="1308"/>
      <c r="V5" s="1308"/>
      <c r="W5" s="1308"/>
      <c r="X5" s="1308"/>
    </row>
    <row r="6" spans="1:24" x14ac:dyDescent="0.2">
      <c r="B6" s="4" t="s">
        <v>8</v>
      </c>
      <c r="C6" s="1305" t="s">
        <v>9</v>
      </c>
      <c r="D6" s="1305"/>
      <c r="E6" s="1305"/>
      <c r="F6" s="1305"/>
      <c r="G6" s="1305"/>
      <c r="H6" s="1305"/>
      <c r="I6" s="119"/>
      <c r="J6" s="119"/>
      <c r="K6" s="119"/>
      <c r="L6" s="119"/>
      <c r="M6" s="119"/>
      <c r="N6" s="119"/>
      <c r="O6" s="119"/>
    </row>
    <row r="7" spans="1:24" x14ac:dyDescent="0.2">
      <c r="B7" s="4" t="s">
        <v>10</v>
      </c>
      <c r="C7" s="1305" t="s">
        <v>11</v>
      </c>
      <c r="D7" s="1305"/>
      <c r="E7" s="1305"/>
      <c r="F7" s="1305"/>
      <c r="G7" s="1305"/>
      <c r="H7" s="1305"/>
      <c r="I7" s="119"/>
      <c r="J7" s="119"/>
      <c r="K7" s="119"/>
      <c r="L7" s="119"/>
      <c r="M7" s="119"/>
      <c r="N7" s="119"/>
      <c r="O7" s="119"/>
    </row>
    <row r="8" spans="1:24" ht="34.5" customHeight="1" x14ac:dyDescent="0.2">
      <c r="B8" s="4" t="s">
        <v>12</v>
      </c>
      <c r="C8" s="1305" t="s">
        <v>13</v>
      </c>
      <c r="D8" s="1305"/>
      <c r="E8" s="1305"/>
      <c r="F8" s="1305"/>
      <c r="G8" s="1305"/>
      <c r="H8" s="1305"/>
      <c r="I8" s="119"/>
      <c r="J8" s="119"/>
      <c r="K8" s="119"/>
      <c r="L8" s="119"/>
      <c r="M8" s="119"/>
      <c r="N8" s="119"/>
      <c r="O8" s="119"/>
    </row>
    <row r="9" spans="1:24" ht="34.5" customHeight="1" x14ac:dyDescent="0.2">
      <c r="B9" s="4" t="s">
        <v>14</v>
      </c>
      <c r="C9" s="1305" t="s">
        <v>15</v>
      </c>
      <c r="D9" s="1305"/>
      <c r="E9" s="1305"/>
      <c r="F9" s="1305"/>
      <c r="G9" s="1305"/>
      <c r="H9" s="1305"/>
      <c r="I9" s="119"/>
      <c r="J9" s="119"/>
      <c r="K9" s="119"/>
      <c r="L9" s="63"/>
      <c r="M9" s="63"/>
      <c r="N9" s="63"/>
      <c r="O9" s="63"/>
    </row>
    <row r="10" spans="1:24" x14ac:dyDescent="0.2">
      <c r="B10" s="6"/>
      <c r="C10" s="10"/>
      <c r="D10" s="11"/>
      <c r="E10" s="11"/>
      <c r="F10" s="6"/>
      <c r="G10" s="11"/>
      <c r="H10" s="219"/>
      <c r="I10" s="12"/>
      <c r="J10" s="12"/>
      <c r="K10" s="12"/>
      <c r="L10" s="6"/>
      <c r="M10" s="6"/>
      <c r="N10" s="6"/>
      <c r="O10" s="6"/>
    </row>
    <row r="11" spans="1:24" x14ac:dyDescent="0.2">
      <c r="B11" s="6"/>
      <c r="C11" s="10"/>
      <c r="D11" s="11"/>
      <c r="E11" s="11"/>
      <c r="F11" s="6"/>
      <c r="G11" s="11"/>
      <c r="H11" s="219"/>
      <c r="I11" s="12"/>
      <c r="J11" s="12"/>
      <c r="K11" s="12"/>
      <c r="L11" s="6"/>
      <c r="M11" s="6"/>
      <c r="N11" s="6"/>
      <c r="O11" s="6"/>
    </row>
    <row r="12" spans="1:24" ht="13.5" thickBot="1" x14ac:dyDescent="0.25">
      <c r="B12" s="6"/>
      <c r="C12" s="10"/>
      <c r="D12" s="11"/>
      <c r="E12" s="11"/>
      <c r="F12" s="6"/>
      <c r="G12" s="11"/>
      <c r="H12" s="219"/>
      <c r="I12" s="12"/>
      <c r="J12" s="12"/>
      <c r="K12" s="12"/>
      <c r="L12" s="6"/>
      <c r="M12" s="6"/>
      <c r="N12" s="6"/>
      <c r="O12" s="6"/>
    </row>
    <row r="13" spans="1:24" ht="45" customHeight="1" x14ac:dyDescent="0.2">
      <c r="A13" s="1316" t="s">
        <v>16</v>
      </c>
      <c r="B13" s="1317"/>
      <c r="C13" s="1317"/>
      <c r="D13" s="1317"/>
      <c r="E13" s="1317"/>
      <c r="F13" s="1317"/>
      <c r="G13" s="1318"/>
      <c r="H13" s="1319" t="s">
        <v>17</v>
      </c>
      <c r="I13" s="1309" t="s">
        <v>18</v>
      </c>
      <c r="J13" s="1310"/>
      <c r="K13" s="1311"/>
      <c r="L13" s="1312" t="s">
        <v>19</v>
      </c>
      <c r="M13" s="1312" t="s">
        <v>20</v>
      </c>
      <c r="N13" s="1312" t="s">
        <v>21</v>
      </c>
      <c r="O13" s="1314" t="s">
        <v>22</v>
      </c>
      <c r="P13" s="13"/>
      <c r="Q13" s="13"/>
      <c r="R13" s="13"/>
    </row>
    <row r="14" spans="1:24" ht="56.25" customHeight="1" thickBot="1" x14ac:dyDescent="0.3">
      <c r="A14" s="607" t="s">
        <v>23</v>
      </c>
      <c r="B14" s="91" t="s">
        <v>24</v>
      </c>
      <c r="C14" s="91" t="s">
        <v>25</v>
      </c>
      <c r="D14" s="166" t="s">
        <v>26</v>
      </c>
      <c r="E14" s="443" t="s">
        <v>27</v>
      </c>
      <c r="F14" s="138" t="s">
        <v>28</v>
      </c>
      <c r="G14" s="138" t="s">
        <v>29</v>
      </c>
      <c r="H14" s="1320"/>
      <c r="I14" s="15" t="s">
        <v>30</v>
      </c>
      <c r="J14" s="15" t="s">
        <v>29</v>
      </c>
      <c r="K14" s="16" t="s">
        <v>31</v>
      </c>
      <c r="L14" s="1313"/>
      <c r="M14" s="1313"/>
      <c r="N14" s="1313"/>
      <c r="O14" s="1315"/>
    </row>
    <row r="15" spans="1:24" ht="15.75" customHeight="1" thickBot="1" x14ac:dyDescent="0.25">
      <c r="A15" s="608" t="s">
        <v>32</v>
      </c>
      <c r="B15" s="1306" t="s">
        <v>33</v>
      </c>
      <c r="C15" s="1307"/>
      <c r="D15" s="1307"/>
      <c r="E15" s="1307"/>
      <c r="F15" s="1307"/>
      <c r="G15" s="1307"/>
      <c r="H15" s="1306"/>
      <c r="I15" s="1307"/>
      <c r="J15" s="1307"/>
      <c r="K15" s="1307"/>
      <c r="L15" s="1307"/>
      <c r="M15" s="1307"/>
      <c r="N15" s="125"/>
      <c r="O15" s="18"/>
    </row>
    <row r="16" spans="1:24" ht="15.75" x14ac:dyDescent="0.25">
      <c r="A16" s="609"/>
      <c r="B16" s="19"/>
      <c r="C16" s="19"/>
      <c r="D16" s="139"/>
      <c r="E16" s="19"/>
      <c r="F16" s="200"/>
      <c r="G16" s="444"/>
      <c r="H16" s="200"/>
      <c r="I16" s="19"/>
      <c r="J16" s="19"/>
      <c r="K16" s="19"/>
      <c r="L16" s="19"/>
      <c r="M16" s="19"/>
      <c r="N16" s="19"/>
      <c r="O16" s="547"/>
    </row>
    <row r="17" spans="1:15" ht="16.5" thickBot="1" x14ac:dyDescent="0.25">
      <c r="A17" s="610" t="s">
        <v>34</v>
      </c>
      <c r="B17" s="1324" t="s">
        <v>35</v>
      </c>
      <c r="C17" s="1325"/>
      <c r="D17" s="1325"/>
      <c r="E17" s="1325"/>
      <c r="F17" s="1325"/>
      <c r="G17" s="1325"/>
      <c r="H17" s="1325"/>
      <c r="I17" s="1325"/>
      <c r="J17" s="1325"/>
      <c r="K17" s="1325"/>
      <c r="L17" s="1325"/>
      <c r="M17" s="1325"/>
      <c r="N17" s="1325"/>
      <c r="O17" s="1326"/>
    </row>
    <row r="18" spans="1:15" ht="16.5" thickBot="1" x14ac:dyDescent="0.3">
      <c r="A18" s="616" t="s">
        <v>36</v>
      </c>
      <c r="B18" s="598"/>
      <c r="C18" s="599"/>
      <c r="D18" s="600"/>
      <c r="E18" s="599"/>
      <c r="F18" s="601"/>
      <c r="G18" s="602"/>
      <c r="H18" s="601"/>
      <c r="I18" s="601"/>
      <c r="J18" s="601"/>
      <c r="K18" s="599"/>
      <c r="L18" s="599"/>
      <c r="M18" s="599"/>
      <c r="N18" s="599"/>
      <c r="O18" s="603"/>
    </row>
    <row r="19" spans="1:15" ht="15.75" x14ac:dyDescent="0.25">
      <c r="A19" s="74" t="s">
        <v>37</v>
      </c>
      <c r="B19" s="73"/>
      <c r="C19" s="1322" t="s">
        <v>38</v>
      </c>
      <c r="D19" s="167" t="s">
        <v>39</v>
      </c>
      <c r="E19" s="94" t="s">
        <v>40</v>
      </c>
      <c r="F19" s="377">
        <v>130.43</v>
      </c>
      <c r="G19" s="271">
        <v>3</v>
      </c>
      <c r="H19" s="384">
        <f>+G19*F19</f>
        <v>391.29</v>
      </c>
      <c r="I19" s="65"/>
      <c r="J19" s="65"/>
      <c r="K19" s="65"/>
      <c r="L19" s="65"/>
      <c r="M19" s="65"/>
      <c r="N19" s="83" t="s">
        <v>41</v>
      </c>
      <c r="O19" s="540"/>
    </row>
    <row r="20" spans="1:15" ht="15.75" x14ac:dyDescent="0.25">
      <c r="A20" s="74" t="s">
        <v>42</v>
      </c>
      <c r="B20" s="74"/>
      <c r="C20" s="1322"/>
      <c r="D20" s="168" t="s">
        <v>43</v>
      </c>
      <c r="E20" s="95" t="s">
        <v>40</v>
      </c>
      <c r="F20" s="377">
        <v>85</v>
      </c>
      <c r="G20" s="267">
        <v>5</v>
      </c>
      <c r="H20" s="268">
        <f t="shared" ref="H20:H83" si="0">+G20*F20</f>
        <v>425</v>
      </c>
      <c r="I20" s="64"/>
      <c r="J20" s="64"/>
      <c r="K20" s="64"/>
      <c r="L20" s="64"/>
      <c r="M20" s="64"/>
      <c r="N20" s="66"/>
      <c r="O20" s="534"/>
    </row>
    <row r="21" spans="1:15" ht="16.5" thickBot="1" x14ac:dyDescent="0.3">
      <c r="A21" s="290" t="s">
        <v>44</v>
      </c>
      <c r="B21" s="290"/>
      <c r="C21" s="1323"/>
      <c r="D21" s="291" t="s">
        <v>45</v>
      </c>
      <c r="E21" s="277" t="s">
        <v>40</v>
      </c>
      <c r="F21" s="378">
        <v>38</v>
      </c>
      <c r="G21" s="337">
        <v>5</v>
      </c>
      <c r="H21" s="338">
        <f t="shared" si="0"/>
        <v>190</v>
      </c>
      <c r="I21" s="274"/>
      <c r="J21" s="274"/>
      <c r="K21" s="274"/>
      <c r="L21" s="274"/>
      <c r="M21" s="274"/>
      <c r="N21" s="292"/>
      <c r="O21" s="535"/>
    </row>
    <row r="22" spans="1:15" ht="14.25" customHeight="1" x14ac:dyDescent="0.25">
      <c r="A22" s="73" t="s">
        <v>46</v>
      </c>
      <c r="B22" s="73"/>
      <c r="C22" s="1322" t="s">
        <v>47</v>
      </c>
      <c r="D22" s="167" t="s">
        <v>48</v>
      </c>
      <c r="E22" s="97" t="s">
        <v>40</v>
      </c>
      <c r="F22" s="377">
        <v>360</v>
      </c>
      <c r="G22" s="271">
        <v>1</v>
      </c>
      <c r="H22" s="201">
        <f t="shared" si="0"/>
        <v>360</v>
      </c>
      <c r="I22" s="65"/>
      <c r="J22" s="65"/>
      <c r="K22" s="65"/>
      <c r="L22" s="65"/>
      <c r="M22" s="65"/>
      <c r="N22" s="83"/>
      <c r="O22" s="540"/>
    </row>
    <row r="23" spans="1:15" ht="14.25" customHeight="1" x14ac:dyDescent="0.25">
      <c r="A23" s="74" t="s">
        <v>49</v>
      </c>
      <c r="B23" s="74"/>
      <c r="C23" s="1322"/>
      <c r="D23" s="168" t="s">
        <v>50</v>
      </c>
      <c r="E23" s="95" t="s">
        <v>40</v>
      </c>
      <c r="F23" s="376">
        <v>360</v>
      </c>
      <c r="G23" s="267">
        <v>1</v>
      </c>
      <c r="H23" s="221">
        <f t="shared" si="0"/>
        <v>360</v>
      </c>
      <c r="I23" s="64"/>
      <c r="J23" s="64"/>
      <c r="K23" s="64"/>
      <c r="L23" s="64"/>
      <c r="M23" s="64"/>
      <c r="N23" s="66"/>
      <c r="O23" s="534"/>
    </row>
    <row r="24" spans="1:15" ht="16.5" customHeight="1" x14ac:dyDescent="0.25">
      <c r="A24" s="74" t="s">
        <v>51</v>
      </c>
      <c r="B24" s="74"/>
      <c r="C24" s="1322"/>
      <c r="D24" s="168" t="s">
        <v>52</v>
      </c>
      <c r="E24" s="95" t="s">
        <v>40</v>
      </c>
      <c r="F24" s="376">
        <v>285</v>
      </c>
      <c r="G24" s="267">
        <v>1</v>
      </c>
      <c r="H24" s="221">
        <f t="shared" si="0"/>
        <v>285</v>
      </c>
      <c r="I24" s="64"/>
      <c r="J24" s="64"/>
      <c r="K24" s="64"/>
      <c r="L24" s="64"/>
      <c r="M24" s="64"/>
      <c r="N24" s="66"/>
      <c r="O24" s="534"/>
    </row>
    <row r="25" spans="1:15" ht="15" customHeight="1" x14ac:dyDescent="0.25">
      <c r="A25" s="74" t="s">
        <v>53</v>
      </c>
      <c r="B25" s="74"/>
      <c r="C25" s="1322"/>
      <c r="D25" s="168" t="s">
        <v>54</v>
      </c>
      <c r="E25" s="95" t="s">
        <v>40</v>
      </c>
      <c r="F25" s="376">
        <v>285</v>
      </c>
      <c r="G25" s="267">
        <v>1</v>
      </c>
      <c r="H25" s="268">
        <f t="shared" si="0"/>
        <v>285</v>
      </c>
      <c r="I25" s="64"/>
      <c r="J25" s="64"/>
      <c r="K25" s="64"/>
      <c r="L25" s="64"/>
      <c r="M25" s="64"/>
      <c r="N25" s="66"/>
      <c r="O25" s="534"/>
    </row>
    <row r="26" spans="1:15" ht="15.75" x14ac:dyDescent="0.25">
      <c r="A26" s="74" t="s">
        <v>55</v>
      </c>
      <c r="B26" s="74"/>
      <c r="C26" s="1327" t="s">
        <v>56</v>
      </c>
      <c r="D26" s="169" t="s">
        <v>57</v>
      </c>
      <c r="E26" s="95" t="s">
        <v>58</v>
      </c>
      <c r="F26" s="379">
        <v>1800</v>
      </c>
      <c r="G26" s="267">
        <v>0</v>
      </c>
      <c r="H26" s="268">
        <f t="shared" si="0"/>
        <v>0</v>
      </c>
      <c r="I26" s="64"/>
      <c r="J26" s="64"/>
      <c r="K26" s="64"/>
      <c r="L26" s="64"/>
      <c r="M26" s="64"/>
      <c r="N26" s="66"/>
      <c r="O26" s="534"/>
    </row>
    <row r="27" spans="1:15" ht="15.75" x14ac:dyDescent="0.25">
      <c r="A27" s="74" t="s">
        <v>59</v>
      </c>
      <c r="B27" s="74"/>
      <c r="C27" s="1322"/>
      <c r="D27" s="167" t="s">
        <v>60</v>
      </c>
      <c r="E27" s="95" t="s">
        <v>58</v>
      </c>
      <c r="F27" s="379">
        <v>2300</v>
      </c>
      <c r="G27" s="267">
        <v>0</v>
      </c>
      <c r="H27" s="268">
        <f t="shared" si="0"/>
        <v>0</v>
      </c>
      <c r="I27" s="64"/>
      <c r="J27" s="64"/>
      <c r="K27" s="64"/>
      <c r="L27" s="64"/>
      <c r="M27" s="64"/>
      <c r="N27" s="66"/>
      <c r="O27" s="534"/>
    </row>
    <row r="28" spans="1:15" ht="16.5" thickBot="1" x14ac:dyDescent="0.3">
      <c r="A28" s="290" t="s">
        <v>61</v>
      </c>
      <c r="B28" s="290"/>
      <c r="C28" s="1323"/>
      <c r="D28" s="291" t="s">
        <v>62</v>
      </c>
      <c r="E28" s="277" t="s">
        <v>58</v>
      </c>
      <c r="F28" s="378">
        <v>1800</v>
      </c>
      <c r="G28" s="337">
        <v>0</v>
      </c>
      <c r="H28" s="302">
        <f t="shared" si="0"/>
        <v>0</v>
      </c>
      <c r="I28" s="274"/>
      <c r="J28" s="274"/>
      <c r="K28" s="274"/>
      <c r="L28" s="274"/>
      <c r="M28" s="274"/>
      <c r="N28" s="292"/>
      <c r="O28" s="535"/>
    </row>
    <row r="29" spans="1:15" ht="15.75" customHeight="1" x14ac:dyDescent="0.25">
      <c r="A29" s="304" t="s">
        <v>63</v>
      </c>
      <c r="B29" s="304"/>
      <c r="C29" s="1321" t="s">
        <v>64</v>
      </c>
      <c r="D29" s="305" t="s">
        <v>65</v>
      </c>
      <c r="E29" s="306" t="s">
        <v>58</v>
      </c>
      <c r="F29" s="380">
        <v>985.45</v>
      </c>
      <c r="G29" s="345">
        <v>0</v>
      </c>
      <c r="H29" s="346">
        <f t="shared" si="0"/>
        <v>0</v>
      </c>
      <c r="I29" s="298"/>
      <c r="J29" s="298"/>
      <c r="K29" s="298"/>
      <c r="L29" s="298"/>
      <c r="M29" s="298"/>
      <c r="N29" s="299"/>
      <c r="O29" s="533"/>
    </row>
    <row r="30" spans="1:15" ht="16.5" customHeight="1" x14ac:dyDescent="0.25">
      <c r="A30" s="74" t="s">
        <v>66</v>
      </c>
      <c r="B30" s="74"/>
      <c r="C30" s="1322"/>
      <c r="D30" s="168" t="s">
        <v>67</v>
      </c>
      <c r="E30" s="95" t="s">
        <v>58</v>
      </c>
      <c r="F30" s="379">
        <v>360.4</v>
      </c>
      <c r="G30" s="267">
        <v>0</v>
      </c>
      <c r="H30" s="268">
        <f t="shared" si="0"/>
        <v>0</v>
      </c>
      <c r="I30" s="64"/>
      <c r="J30" s="64"/>
      <c r="K30" s="64"/>
      <c r="L30" s="64"/>
      <c r="M30" s="64"/>
      <c r="N30" s="66"/>
      <c r="O30" s="534"/>
    </row>
    <row r="31" spans="1:15" ht="15" customHeight="1" x14ac:dyDescent="0.25">
      <c r="A31" s="76" t="s">
        <v>68</v>
      </c>
      <c r="B31" s="76"/>
      <c r="C31" s="1322"/>
      <c r="D31" s="170" t="s">
        <v>69</v>
      </c>
      <c r="E31" s="96" t="s">
        <v>58</v>
      </c>
      <c r="F31" s="381">
        <v>433.1</v>
      </c>
      <c r="G31" s="267">
        <v>0</v>
      </c>
      <c r="H31" s="268">
        <f t="shared" si="0"/>
        <v>0</v>
      </c>
      <c r="I31" s="64"/>
      <c r="J31" s="64"/>
      <c r="K31" s="64"/>
      <c r="L31" s="64"/>
      <c r="M31" s="64"/>
      <c r="N31" s="66"/>
      <c r="O31" s="534"/>
    </row>
    <row r="32" spans="1:15" ht="15.75" customHeight="1" x14ac:dyDescent="0.25">
      <c r="A32" s="76" t="s">
        <v>70</v>
      </c>
      <c r="B32" s="76"/>
      <c r="C32" s="1322"/>
      <c r="D32" s="170" t="s">
        <v>71</v>
      </c>
      <c r="E32" s="96" t="s">
        <v>58</v>
      </c>
      <c r="F32" s="381">
        <v>666.2</v>
      </c>
      <c r="G32" s="267">
        <v>0</v>
      </c>
      <c r="H32" s="268">
        <f t="shared" si="0"/>
        <v>0</v>
      </c>
      <c r="I32" s="64"/>
      <c r="J32" s="64"/>
      <c r="K32" s="64"/>
      <c r="L32" s="64"/>
      <c r="M32" s="64"/>
      <c r="N32" s="66"/>
      <c r="O32" s="534"/>
    </row>
    <row r="33" spans="1:15" ht="12.75" customHeight="1" x14ac:dyDescent="0.25">
      <c r="A33" s="74" t="s">
        <v>72</v>
      </c>
      <c r="B33" s="74"/>
      <c r="C33" s="1322"/>
      <c r="D33" s="168" t="s">
        <v>73</v>
      </c>
      <c r="E33" s="95" t="s">
        <v>58</v>
      </c>
      <c r="F33" s="376">
        <v>1800</v>
      </c>
      <c r="G33" s="267">
        <v>0</v>
      </c>
      <c r="H33" s="268">
        <f t="shared" si="0"/>
        <v>0</v>
      </c>
      <c r="I33" s="64"/>
      <c r="J33" s="64"/>
      <c r="K33" s="64"/>
      <c r="L33" s="64"/>
      <c r="M33" s="64"/>
      <c r="N33" s="66"/>
      <c r="O33" s="534"/>
    </row>
    <row r="34" spans="1:15" ht="14.25" customHeight="1" x14ac:dyDescent="0.25">
      <c r="A34" s="76" t="s">
        <v>74</v>
      </c>
      <c r="B34" s="76"/>
      <c r="C34" s="1322"/>
      <c r="D34" s="170" t="s">
        <v>75</v>
      </c>
      <c r="E34" s="96" t="s">
        <v>58</v>
      </c>
      <c r="F34" s="382">
        <v>2400</v>
      </c>
      <c r="G34" s="267">
        <v>0</v>
      </c>
      <c r="H34" s="268">
        <f t="shared" si="0"/>
        <v>0</v>
      </c>
      <c r="I34" s="64"/>
      <c r="J34" s="64"/>
      <c r="K34" s="64"/>
      <c r="L34" s="64"/>
      <c r="M34" s="64"/>
      <c r="N34" s="66"/>
      <c r="O34" s="534"/>
    </row>
    <row r="35" spans="1:15" ht="13.5" customHeight="1" x14ac:dyDescent="0.25">
      <c r="A35" s="76" t="s">
        <v>76</v>
      </c>
      <c r="B35" s="76"/>
      <c r="C35" s="1322"/>
      <c r="D35" s="170" t="s">
        <v>77</v>
      </c>
      <c r="E35" s="96" t="s">
        <v>58</v>
      </c>
      <c r="F35" s="382">
        <v>2500</v>
      </c>
      <c r="G35" s="267">
        <v>0</v>
      </c>
      <c r="H35" s="268">
        <f t="shared" si="0"/>
        <v>0</v>
      </c>
      <c r="I35" s="64"/>
      <c r="J35" s="64"/>
      <c r="K35" s="64"/>
      <c r="L35" s="64"/>
      <c r="M35" s="64"/>
      <c r="N35" s="66"/>
      <c r="O35" s="534"/>
    </row>
    <row r="36" spans="1:15" ht="14.25" customHeight="1" x14ac:dyDescent="0.25">
      <c r="A36" s="74" t="s">
        <v>78</v>
      </c>
      <c r="B36" s="74"/>
      <c r="C36" s="1322"/>
      <c r="D36" s="168" t="s">
        <v>79</v>
      </c>
      <c r="E36" s="95" t="s">
        <v>58</v>
      </c>
      <c r="F36" s="382">
        <v>2500</v>
      </c>
      <c r="G36" s="267">
        <v>0</v>
      </c>
      <c r="H36" s="268">
        <f t="shared" si="0"/>
        <v>0</v>
      </c>
      <c r="I36" s="64"/>
      <c r="J36" s="64"/>
      <c r="K36" s="64"/>
      <c r="L36" s="64"/>
      <c r="M36" s="64"/>
      <c r="N36" s="66"/>
      <c r="O36" s="534"/>
    </row>
    <row r="37" spans="1:15" ht="15.75" customHeight="1" thickBot="1" x14ac:dyDescent="0.3">
      <c r="A37" s="290" t="s">
        <v>80</v>
      </c>
      <c r="B37" s="290"/>
      <c r="C37" s="1323"/>
      <c r="D37" s="291" t="s">
        <v>81</v>
      </c>
      <c r="E37" s="277" t="s">
        <v>40</v>
      </c>
      <c r="F37" s="378">
        <v>50</v>
      </c>
      <c r="G37" s="337">
        <v>0</v>
      </c>
      <c r="H37" s="338">
        <f t="shared" si="0"/>
        <v>0</v>
      </c>
      <c r="I37" s="274"/>
      <c r="J37" s="274"/>
      <c r="K37" s="274"/>
      <c r="L37" s="274"/>
      <c r="M37" s="274"/>
      <c r="N37" s="292"/>
      <c r="O37" s="535"/>
    </row>
    <row r="38" spans="1:15" ht="12.75" customHeight="1" x14ac:dyDescent="0.25">
      <c r="A38" s="294" t="s">
        <v>82</v>
      </c>
      <c r="B38" s="294"/>
      <c r="C38" s="1321" t="s">
        <v>83</v>
      </c>
      <c r="D38" s="308" t="s">
        <v>84</v>
      </c>
      <c r="E38" s="296" t="s">
        <v>58</v>
      </c>
      <c r="F38" s="388">
        <v>1064.42</v>
      </c>
      <c r="G38" s="345">
        <v>0</v>
      </c>
      <c r="H38" s="346">
        <f t="shared" si="0"/>
        <v>0</v>
      </c>
      <c r="I38" s="298"/>
      <c r="J38" s="298"/>
      <c r="K38" s="298"/>
      <c r="L38" s="298"/>
      <c r="M38" s="298"/>
      <c r="N38" s="299"/>
      <c r="O38" s="533"/>
    </row>
    <row r="39" spans="1:15" ht="13.5" customHeight="1" x14ac:dyDescent="0.25">
      <c r="A39" s="74"/>
      <c r="B39" s="74"/>
      <c r="C39" s="1322"/>
      <c r="D39" s="168" t="s">
        <v>85</v>
      </c>
      <c r="E39" s="95" t="s">
        <v>58</v>
      </c>
      <c r="F39" s="379">
        <v>1428.56</v>
      </c>
      <c r="G39" s="271">
        <v>0</v>
      </c>
      <c r="H39" s="268">
        <f t="shared" si="0"/>
        <v>0</v>
      </c>
      <c r="I39" s="64"/>
      <c r="J39" s="64"/>
      <c r="K39" s="64"/>
      <c r="L39" s="64"/>
      <c r="M39" s="64"/>
      <c r="N39" s="66"/>
      <c r="O39" s="534"/>
    </row>
    <row r="40" spans="1:15" ht="13.5" customHeight="1" x14ac:dyDescent="0.25">
      <c r="A40" s="74" t="s">
        <v>86</v>
      </c>
      <c r="B40" s="74"/>
      <c r="C40" s="1322"/>
      <c r="D40" s="168" t="s">
        <v>87</v>
      </c>
      <c r="E40" s="95" t="s">
        <v>58</v>
      </c>
      <c r="F40" s="379">
        <v>1429.56</v>
      </c>
      <c r="G40" s="267">
        <v>0</v>
      </c>
      <c r="H40" s="268">
        <f t="shared" si="0"/>
        <v>0</v>
      </c>
      <c r="I40" s="64"/>
      <c r="J40" s="64"/>
      <c r="K40" s="64"/>
      <c r="L40" s="64"/>
      <c r="M40" s="64"/>
      <c r="N40" s="66"/>
      <c r="O40" s="534"/>
    </row>
    <row r="41" spans="1:15" ht="13.5" customHeight="1" x14ac:dyDescent="0.25">
      <c r="A41" s="74" t="s">
        <v>88</v>
      </c>
      <c r="B41" s="74"/>
      <c r="C41" s="1322"/>
      <c r="D41" s="168" t="s">
        <v>89</v>
      </c>
      <c r="E41" s="95" t="s">
        <v>40</v>
      </c>
      <c r="F41" s="379">
        <v>28.53</v>
      </c>
      <c r="G41" s="267">
        <v>0</v>
      </c>
      <c r="H41" s="268">
        <f t="shared" si="0"/>
        <v>0</v>
      </c>
      <c r="I41" s="64"/>
      <c r="J41" s="64"/>
      <c r="K41" s="64"/>
      <c r="L41" s="64"/>
      <c r="M41" s="64"/>
      <c r="N41" s="66"/>
      <c r="O41" s="534"/>
    </row>
    <row r="42" spans="1:15" ht="15" customHeight="1" x14ac:dyDescent="0.25">
      <c r="A42" s="74" t="s">
        <v>90</v>
      </c>
      <c r="B42" s="74"/>
      <c r="C42" s="1322"/>
      <c r="D42" s="168" t="s">
        <v>91</v>
      </c>
      <c r="E42" s="95" t="s">
        <v>40</v>
      </c>
      <c r="F42" s="379">
        <v>28.53</v>
      </c>
      <c r="G42" s="267">
        <v>0</v>
      </c>
      <c r="H42" s="268">
        <f t="shared" si="0"/>
        <v>0</v>
      </c>
      <c r="I42" s="64"/>
      <c r="J42" s="64"/>
      <c r="K42" s="64"/>
      <c r="L42" s="64"/>
      <c r="M42" s="64"/>
      <c r="N42" s="66"/>
      <c r="O42" s="534"/>
    </row>
    <row r="43" spans="1:15" ht="14.25" customHeight="1" thickBot="1" x14ac:dyDescent="0.3">
      <c r="A43" s="312" t="s">
        <v>92</v>
      </c>
      <c r="B43" s="312"/>
      <c r="C43" s="1323"/>
      <c r="D43" s="313" t="s">
        <v>93</v>
      </c>
      <c r="E43" s="314" t="s">
        <v>58</v>
      </c>
      <c r="F43" s="393">
        <v>28.53</v>
      </c>
      <c r="G43" s="337">
        <v>0</v>
      </c>
      <c r="H43" s="338">
        <f t="shared" si="0"/>
        <v>0</v>
      </c>
      <c r="I43" s="274"/>
      <c r="J43" s="274"/>
      <c r="K43" s="274"/>
      <c r="L43" s="274"/>
      <c r="M43" s="274"/>
      <c r="N43" s="292"/>
      <c r="O43" s="535"/>
    </row>
    <row r="44" spans="1:15" ht="14.25" customHeight="1" x14ac:dyDescent="0.25">
      <c r="A44" s="73" t="s">
        <v>94</v>
      </c>
      <c r="B44" s="73"/>
      <c r="C44" s="1328" t="s">
        <v>95</v>
      </c>
      <c r="D44" s="167" t="s">
        <v>96</v>
      </c>
      <c r="E44" s="97" t="s">
        <v>58</v>
      </c>
      <c r="F44" s="383">
        <v>1569.12</v>
      </c>
      <c r="G44" s="271">
        <v>1</v>
      </c>
      <c r="H44" s="384">
        <f t="shared" si="0"/>
        <v>1569.12</v>
      </c>
      <c r="I44" s="65"/>
      <c r="J44" s="65"/>
      <c r="K44" s="65"/>
      <c r="L44" s="65"/>
      <c r="M44" s="65"/>
      <c r="N44" s="83"/>
      <c r="O44" s="540"/>
    </row>
    <row r="45" spans="1:15" ht="13.5" customHeight="1" x14ac:dyDescent="0.25">
      <c r="A45" s="76" t="s">
        <v>97</v>
      </c>
      <c r="B45" s="76"/>
      <c r="C45" s="1328"/>
      <c r="D45" s="170" t="s">
        <v>98</v>
      </c>
      <c r="E45" s="96" t="s">
        <v>58</v>
      </c>
      <c r="F45" s="379">
        <v>1569.12</v>
      </c>
      <c r="G45" s="267">
        <v>1</v>
      </c>
      <c r="H45" s="268">
        <f t="shared" si="0"/>
        <v>1569.12</v>
      </c>
      <c r="I45" s="64"/>
      <c r="J45" s="64"/>
      <c r="K45" s="64"/>
      <c r="L45" s="64"/>
      <c r="M45" s="64"/>
      <c r="N45" s="66"/>
      <c r="O45" s="534"/>
    </row>
    <row r="46" spans="1:15" ht="14.25" customHeight="1" x14ac:dyDescent="0.25">
      <c r="A46" s="74" t="s">
        <v>99</v>
      </c>
      <c r="B46" s="74"/>
      <c r="C46" s="1328"/>
      <c r="D46" s="168" t="s">
        <v>100</v>
      </c>
      <c r="E46" s="95" t="s">
        <v>58</v>
      </c>
      <c r="F46" s="379">
        <v>1569.12</v>
      </c>
      <c r="G46" s="267">
        <v>1</v>
      </c>
      <c r="H46" s="268">
        <f t="shared" si="0"/>
        <v>1569.12</v>
      </c>
      <c r="I46" s="64"/>
      <c r="J46" s="64"/>
      <c r="K46" s="64"/>
      <c r="L46" s="64"/>
      <c r="M46" s="64"/>
      <c r="N46" s="66"/>
      <c r="O46" s="534"/>
    </row>
    <row r="47" spans="1:15" ht="16.5" customHeight="1" thickBot="1" x14ac:dyDescent="0.3">
      <c r="A47" s="290" t="s">
        <v>101</v>
      </c>
      <c r="B47" s="290"/>
      <c r="C47" s="1329"/>
      <c r="D47" s="291" t="s">
        <v>102</v>
      </c>
      <c r="E47" s="277" t="s">
        <v>58</v>
      </c>
      <c r="F47" s="378">
        <v>1569.12</v>
      </c>
      <c r="G47" s="337">
        <v>1</v>
      </c>
      <c r="H47" s="338">
        <f t="shared" si="0"/>
        <v>1569.12</v>
      </c>
      <c r="I47" s="274"/>
      <c r="J47" s="274"/>
      <c r="K47" s="274"/>
      <c r="L47" s="274"/>
      <c r="M47" s="274"/>
      <c r="N47" s="292"/>
      <c r="O47" s="535"/>
    </row>
    <row r="48" spans="1:15" ht="15.75" customHeight="1" x14ac:dyDescent="0.25">
      <c r="A48" s="294" t="s">
        <v>103</v>
      </c>
      <c r="B48" s="294"/>
      <c r="C48" s="1330" t="s">
        <v>104</v>
      </c>
      <c r="D48" s="308" t="s">
        <v>105</v>
      </c>
      <c r="E48" s="296" t="s">
        <v>106</v>
      </c>
      <c r="F48" s="388">
        <v>1912.19</v>
      </c>
      <c r="G48" s="345">
        <v>1</v>
      </c>
      <c r="H48" s="346">
        <f t="shared" si="0"/>
        <v>1912.19</v>
      </c>
      <c r="I48" s="298"/>
      <c r="J48" s="298"/>
      <c r="K48" s="298"/>
      <c r="L48" s="298"/>
      <c r="M48" s="298"/>
      <c r="N48" s="299"/>
      <c r="O48" s="533"/>
    </row>
    <row r="49" spans="1:15" ht="13.5" customHeight="1" x14ac:dyDescent="0.25">
      <c r="A49" s="74" t="s">
        <v>107</v>
      </c>
      <c r="B49" s="74"/>
      <c r="C49" s="1331"/>
      <c r="D49" s="168" t="s">
        <v>108</v>
      </c>
      <c r="E49" s="95" t="s">
        <v>106</v>
      </c>
      <c r="F49" s="379">
        <v>1143.6500000000001</v>
      </c>
      <c r="G49" s="267">
        <v>1</v>
      </c>
      <c r="H49" s="268">
        <f t="shared" si="0"/>
        <v>1143.6500000000001</v>
      </c>
      <c r="I49" s="64"/>
      <c r="J49" s="64"/>
      <c r="K49" s="64"/>
      <c r="L49" s="64"/>
      <c r="M49" s="64"/>
      <c r="N49" s="66"/>
      <c r="O49" s="534"/>
    </row>
    <row r="50" spans="1:15" ht="14.25" customHeight="1" x14ac:dyDescent="0.25">
      <c r="A50" s="74" t="s">
        <v>109</v>
      </c>
      <c r="B50" s="74"/>
      <c r="C50" s="1331"/>
      <c r="D50" s="170" t="s">
        <v>110</v>
      </c>
      <c r="E50" s="96" t="s">
        <v>106</v>
      </c>
      <c r="F50" s="381">
        <v>2500</v>
      </c>
      <c r="G50" s="267">
        <v>1</v>
      </c>
      <c r="H50" s="268">
        <f t="shared" si="0"/>
        <v>2500</v>
      </c>
      <c r="I50" s="64"/>
      <c r="J50" s="64"/>
      <c r="K50" s="64"/>
      <c r="L50" s="64"/>
      <c r="M50" s="64"/>
      <c r="N50" s="66"/>
      <c r="O50" s="534"/>
    </row>
    <row r="51" spans="1:15" ht="13.5" customHeight="1" thickBot="1" x14ac:dyDescent="0.3">
      <c r="A51" s="290" t="s">
        <v>111</v>
      </c>
      <c r="B51" s="290"/>
      <c r="C51" s="1332"/>
      <c r="D51" s="313" t="s">
        <v>112</v>
      </c>
      <c r="E51" s="314" t="s">
        <v>106</v>
      </c>
      <c r="F51" s="605">
        <v>2248.4299999999998</v>
      </c>
      <c r="G51" s="337">
        <v>1</v>
      </c>
      <c r="H51" s="338">
        <f t="shared" si="0"/>
        <v>2248.4299999999998</v>
      </c>
      <c r="I51" s="274"/>
      <c r="J51" s="274"/>
      <c r="K51" s="274"/>
      <c r="L51" s="274"/>
      <c r="M51" s="274"/>
      <c r="N51" s="292"/>
      <c r="O51" s="535"/>
    </row>
    <row r="52" spans="1:15" ht="14.25" customHeight="1" x14ac:dyDescent="0.25">
      <c r="A52" s="73" t="s">
        <v>113</v>
      </c>
      <c r="B52" s="73"/>
      <c r="C52" s="1322" t="s">
        <v>114</v>
      </c>
      <c r="D52" s="604" t="s">
        <v>115</v>
      </c>
      <c r="E52" s="97" t="s">
        <v>40</v>
      </c>
      <c r="F52" s="383">
        <v>110</v>
      </c>
      <c r="G52" s="271">
        <v>5</v>
      </c>
      <c r="H52" s="384">
        <f t="shared" si="0"/>
        <v>550</v>
      </c>
      <c r="I52" s="65"/>
      <c r="J52" s="65"/>
      <c r="K52" s="65"/>
      <c r="L52" s="65"/>
      <c r="M52" s="65"/>
      <c r="N52" s="83"/>
      <c r="O52" s="540"/>
    </row>
    <row r="53" spans="1:15" ht="16.5" customHeight="1" x14ac:dyDescent="0.25">
      <c r="A53" s="76" t="s">
        <v>116</v>
      </c>
      <c r="B53" s="76"/>
      <c r="C53" s="1322"/>
      <c r="D53" s="171" t="s">
        <v>117</v>
      </c>
      <c r="E53" s="95" t="s">
        <v>40</v>
      </c>
      <c r="F53" s="381">
        <v>35</v>
      </c>
      <c r="G53" s="267">
        <v>5</v>
      </c>
      <c r="H53" s="268">
        <f t="shared" si="0"/>
        <v>175</v>
      </c>
      <c r="I53" s="64"/>
      <c r="J53" s="64"/>
      <c r="K53" s="64"/>
      <c r="L53" s="64"/>
      <c r="M53" s="64"/>
      <c r="N53" s="66"/>
      <c r="O53" s="534"/>
    </row>
    <row r="54" spans="1:15" ht="12.75" customHeight="1" x14ac:dyDescent="0.25">
      <c r="A54" s="74" t="s">
        <v>118</v>
      </c>
      <c r="B54" s="74"/>
      <c r="C54" s="1322"/>
      <c r="D54" s="169" t="s">
        <v>119</v>
      </c>
      <c r="E54" s="95" t="s">
        <v>40</v>
      </c>
      <c r="F54" s="379">
        <v>65</v>
      </c>
      <c r="G54" s="267">
        <v>5</v>
      </c>
      <c r="H54" s="268">
        <f t="shared" si="0"/>
        <v>325</v>
      </c>
      <c r="I54" s="64"/>
      <c r="J54" s="64"/>
      <c r="K54" s="64"/>
      <c r="L54" s="64"/>
      <c r="M54" s="64"/>
      <c r="N54" s="66"/>
      <c r="O54" s="534"/>
    </row>
    <row r="55" spans="1:15" ht="13.5" customHeight="1" x14ac:dyDescent="0.25">
      <c r="A55" s="74" t="s">
        <v>120</v>
      </c>
      <c r="B55" s="74"/>
      <c r="C55" s="1322"/>
      <c r="D55" s="169" t="s">
        <v>121</v>
      </c>
      <c r="E55" s="95" t="s">
        <v>40</v>
      </c>
      <c r="F55" s="379">
        <v>450</v>
      </c>
      <c r="G55" s="267">
        <v>0</v>
      </c>
      <c r="H55" s="268">
        <f t="shared" si="0"/>
        <v>0</v>
      </c>
      <c r="I55" s="64"/>
      <c r="J55" s="64"/>
      <c r="K55" s="64"/>
      <c r="L55" s="64"/>
      <c r="M55" s="64"/>
      <c r="N55" s="66"/>
      <c r="O55" s="534"/>
    </row>
    <row r="56" spans="1:15" ht="14.25" customHeight="1" x14ac:dyDescent="0.25">
      <c r="A56" s="74" t="s">
        <v>122</v>
      </c>
      <c r="B56" s="74"/>
      <c r="C56" s="1322"/>
      <c r="D56" s="168" t="s">
        <v>123</v>
      </c>
      <c r="E56" s="95" t="s">
        <v>40</v>
      </c>
      <c r="F56" s="379">
        <v>40</v>
      </c>
      <c r="G56" s="267">
        <v>0</v>
      </c>
      <c r="H56" s="268">
        <f t="shared" si="0"/>
        <v>0</v>
      </c>
      <c r="I56" s="64"/>
      <c r="J56" s="64"/>
      <c r="K56" s="64"/>
      <c r="L56" s="64"/>
      <c r="M56" s="64"/>
      <c r="N56" s="66"/>
      <c r="O56" s="534"/>
    </row>
    <row r="57" spans="1:15" ht="9" customHeight="1" thickBot="1" x14ac:dyDescent="0.3">
      <c r="A57" s="290" t="s">
        <v>124</v>
      </c>
      <c r="B57" s="290"/>
      <c r="C57" s="1323"/>
      <c r="D57" s="316" t="s">
        <v>125</v>
      </c>
      <c r="E57" s="277" t="s">
        <v>58</v>
      </c>
      <c r="F57" s="378">
        <v>95.65</v>
      </c>
      <c r="G57" s="337">
        <v>0</v>
      </c>
      <c r="H57" s="338">
        <f t="shared" si="0"/>
        <v>0</v>
      </c>
      <c r="I57" s="274"/>
      <c r="J57" s="274"/>
      <c r="K57" s="274"/>
      <c r="L57" s="274"/>
      <c r="M57" s="274"/>
      <c r="N57" s="292"/>
      <c r="O57" s="535"/>
    </row>
    <row r="58" spans="1:15" s="262" customFormat="1" ht="16.5" customHeight="1" x14ac:dyDescent="0.25">
      <c r="A58" s="386" t="s">
        <v>126</v>
      </c>
      <c r="B58" s="386"/>
      <c r="C58" s="928" t="s">
        <v>127</v>
      </c>
      <c r="D58" s="917" t="s">
        <v>128</v>
      </c>
      <c r="E58" s="387" t="s">
        <v>40</v>
      </c>
      <c r="F58" s="392"/>
      <c r="G58" s="271">
        <v>0</v>
      </c>
      <c r="H58" s="384">
        <f t="shared" si="0"/>
        <v>0</v>
      </c>
      <c r="I58" s="65"/>
      <c r="J58" s="65"/>
      <c r="K58" s="65"/>
      <c r="L58" s="65"/>
      <c r="M58" s="65"/>
      <c r="N58" s="83"/>
      <c r="O58" s="540"/>
    </row>
    <row r="59" spans="1:15" s="262" customFormat="1" ht="14.25" customHeight="1" x14ac:dyDescent="0.25">
      <c r="A59" s="74" t="s">
        <v>129</v>
      </c>
      <c r="B59" s="74"/>
      <c r="C59" s="929" t="s">
        <v>130</v>
      </c>
      <c r="D59" s="167" t="s">
        <v>131</v>
      </c>
      <c r="E59" s="96" t="s">
        <v>106</v>
      </c>
      <c r="F59" s="379">
        <v>0</v>
      </c>
      <c r="G59" s="267">
        <v>0</v>
      </c>
      <c r="H59" s="268">
        <f t="shared" si="0"/>
        <v>0</v>
      </c>
      <c r="I59" s="64"/>
      <c r="J59" s="64"/>
      <c r="K59" s="64"/>
      <c r="L59" s="64"/>
      <c r="M59" s="64"/>
      <c r="N59" s="66"/>
      <c r="O59" s="534"/>
    </row>
    <row r="60" spans="1:15" s="262" customFormat="1" ht="12.75" customHeight="1" x14ac:dyDescent="0.25">
      <c r="A60" s="74" t="s">
        <v>132</v>
      </c>
      <c r="B60" s="74"/>
      <c r="C60" s="929" t="s">
        <v>133</v>
      </c>
      <c r="D60" s="168" t="s">
        <v>134</v>
      </c>
      <c r="E60" s="95" t="s">
        <v>40</v>
      </c>
      <c r="F60" s="379">
        <v>0</v>
      </c>
      <c r="G60" s="267"/>
      <c r="H60" s="268">
        <f t="shared" si="0"/>
        <v>0</v>
      </c>
      <c r="I60" s="64"/>
      <c r="J60" s="64"/>
      <c r="K60" s="64"/>
      <c r="L60" s="64"/>
      <c r="M60" s="64"/>
      <c r="N60" s="66"/>
      <c r="O60" s="534"/>
    </row>
    <row r="61" spans="1:15" ht="14.25" customHeight="1" x14ac:dyDescent="0.25">
      <c r="A61" s="74" t="s">
        <v>135</v>
      </c>
      <c r="B61" s="74"/>
      <c r="C61" s="1333" t="s">
        <v>136</v>
      </c>
      <c r="D61" s="168" t="s">
        <v>137</v>
      </c>
      <c r="E61" s="95" t="s">
        <v>138</v>
      </c>
      <c r="F61" s="379">
        <v>4783</v>
      </c>
      <c r="G61" s="267">
        <v>0</v>
      </c>
      <c r="H61" s="268">
        <f t="shared" si="0"/>
        <v>0</v>
      </c>
      <c r="I61" s="64"/>
      <c r="J61" s="64"/>
      <c r="K61" s="64"/>
      <c r="L61" s="64"/>
      <c r="M61" s="64"/>
      <c r="N61" s="66"/>
      <c r="O61" s="534"/>
    </row>
    <row r="62" spans="1:15" ht="14.25" customHeight="1" x14ac:dyDescent="0.25">
      <c r="A62" s="74" t="s">
        <v>139</v>
      </c>
      <c r="B62" s="74"/>
      <c r="C62" s="1334"/>
      <c r="D62" s="170" t="s">
        <v>140</v>
      </c>
      <c r="E62" s="96" t="s">
        <v>141</v>
      </c>
      <c r="F62" s="382">
        <v>2750</v>
      </c>
      <c r="G62" s="267">
        <v>5</v>
      </c>
      <c r="H62" s="268">
        <f>+G62*F62</f>
        <v>13750</v>
      </c>
      <c r="I62" s="64"/>
      <c r="J62" s="64"/>
      <c r="K62" s="64"/>
      <c r="L62" s="64"/>
      <c r="M62" s="64"/>
      <c r="N62" s="66"/>
      <c r="O62" s="534"/>
    </row>
    <row r="63" spans="1:15" ht="15" customHeight="1" thickBot="1" x14ac:dyDescent="0.3">
      <c r="A63" s="290" t="s">
        <v>142</v>
      </c>
      <c r="B63" s="290"/>
      <c r="C63" s="1335"/>
      <c r="D63" s="291" t="s">
        <v>143</v>
      </c>
      <c r="E63" s="277" t="s">
        <v>138</v>
      </c>
      <c r="F63" s="378">
        <v>10</v>
      </c>
      <c r="G63" s="337">
        <v>0</v>
      </c>
      <c r="H63" s="338">
        <f t="shared" si="0"/>
        <v>0</v>
      </c>
      <c r="I63" s="274"/>
      <c r="J63" s="274"/>
      <c r="K63" s="274"/>
      <c r="L63" s="274"/>
      <c r="M63" s="274"/>
      <c r="N63" s="292"/>
      <c r="O63" s="535"/>
    </row>
    <row r="64" spans="1:15" ht="21.75" customHeight="1" x14ac:dyDescent="0.25">
      <c r="A64" s="294" t="s">
        <v>144</v>
      </c>
      <c r="B64" s="294"/>
      <c r="C64" s="1321" t="s">
        <v>145</v>
      </c>
      <c r="D64" s="308" t="s">
        <v>146</v>
      </c>
      <c r="E64" s="296" t="s">
        <v>147</v>
      </c>
      <c r="F64" s="388">
        <v>57.5</v>
      </c>
      <c r="G64" s="345">
        <v>1</v>
      </c>
      <c r="H64" s="346">
        <f t="shared" si="0"/>
        <v>57.5</v>
      </c>
      <c r="I64" s="298"/>
      <c r="J64" s="298"/>
      <c r="K64" s="298"/>
      <c r="L64" s="298"/>
      <c r="M64" s="298"/>
      <c r="N64" s="299"/>
      <c r="O64" s="533"/>
    </row>
    <row r="65" spans="1:15" ht="23.25" customHeight="1" x14ac:dyDescent="0.25">
      <c r="A65" s="74" t="s">
        <v>148</v>
      </c>
      <c r="B65" s="74"/>
      <c r="C65" s="1322"/>
      <c r="D65" s="168" t="s">
        <v>149</v>
      </c>
      <c r="E65" s="95" t="s">
        <v>147</v>
      </c>
      <c r="F65" s="379">
        <v>110.72</v>
      </c>
      <c r="G65" s="267">
        <v>1</v>
      </c>
      <c r="H65" s="268">
        <f t="shared" si="0"/>
        <v>110.72</v>
      </c>
      <c r="I65" s="64"/>
      <c r="J65" s="64"/>
      <c r="K65" s="64"/>
      <c r="L65" s="64"/>
      <c r="M65" s="64"/>
      <c r="N65" s="66"/>
      <c r="O65" s="534"/>
    </row>
    <row r="66" spans="1:15" ht="27" customHeight="1" thickBot="1" x14ac:dyDescent="0.3">
      <c r="A66" s="290" t="s">
        <v>150</v>
      </c>
      <c r="B66" s="290"/>
      <c r="C66" s="1323"/>
      <c r="D66" s="291" t="s">
        <v>151</v>
      </c>
      <c r="E66" s="277" t="s">
        <v>147</v>
      </c>
      <c r="F66" s="378">
        <v>127.36</v>
      </c>
      <c r="G66" s="337">
        <v>1</v>
      </c>
      <c r="H66" s="338">
        <f t="shared" si="0"/>
        <v>127.36</v>
      </c>
      <c r="I66" s="274"/>
      <c r="J66" s="274"/>
      <c r="K66" s="274"/>
      <c r="L66" s="274"/>
      <c r="M66" s="274"/>
      <c r="N66" s="292"/>
      <c r="O66" s="535"/>
    </row>
    <row r="67" spans="1:15" ht="21.75" customHeight="1" x14ac:dyDescent="0.25">
      <c r="A67" s="73" t="s">
        <v>152</v>
      </c>
      <c r="B67" s="73"/>
      <c r="C67" s="1345" t="s">
        <v>153</v>
      </c>
      <c r="D67" s="167" t="s">
        <v>154</v>
      </c>
      <c r="E67" s="97" t="s">
        <v>40</v>
      </c>
      <c r="F67" s="383">
        <v>52</v>
      </c>
      <c r="G67" s="271">
        <v>0</v>
      </c>
      <c r="H67" s="384">
        <f t="shared" si="0"/>
        <v>0</v>
      </c>
      <c r="I67" s="65"/>
      <c r="J67" s="65"/>
      <c r="K67" s="65"/>
      <c r="L67" s="65"/>
      <c r="M67" s="65"/>
      <c r="N67" s="83"/>
      <c r="O67" s="540"/>
    </row>
    <row r="68" spans="1:15" ht="15" customHeight="1" thickBot="1" x14ac:dyDescent="0.3">
      <c r="A68" s="290" t="s">
        <v>155</v>
      </c>
      <c r="B68" s="290"/>
      <c r="C68" s="1346"/>
      <c r="D68" s="291" t="s">
        <v>156</v>
      </c>
      <c r="E68" s="277" t="s">
        <v>40</v>
      </c>
      <c r="F68" s="378">
        <v>150.47999999999999</v>
      </c>
      <c r="G68" s="337">
        <v>0</v>
      </c>
      <c r="H68" s="338">
        <f t="shared" si="0"/>
        <v>0</v>
      </c>
      <c r="I68" s="274"/>
      <c r="J68" s="274"/>
      <c r="K68" s="274"/>
      <c r="L68" s="274"/>
      <c r="M68" s="274"/>
      <c r="N68" s="292"/>
      <c r="O68" s="535"/>
    </row>
    <row r="69" spans="1:15" ht="36.75" customHeight="1" x14ac:dyDescent="0.25">
      <c r="A69" s="294" t="s">
        <v>157</v>
      </c>
      <c r="B69" s="294"/>
      <c r="C69" s="1347" t="s">
        <v>158</v>
      </c>
      <c r="D69" s="308" t="s">
        <v>159</v>
      </c>
      <c r="E69" s="296" t="s">
        <v>40</v>
      </c>
      <c r="F69" s="388">
        <v>178.55</v>
      </c>
      <c r="G69" s="345">
        <v>2</v>
      </c>
      <c r="H69" s="346">
        <f t="shared" si="0"/>
        <v>357.1</v>
      </c>
      <c r="I69" s="298"/>
      <c r="J69" s="298"/>
      <c r="K69" s="298"/>
      <c r="L69" s="298"/>
      <c r="M69" s="298"/>
      <c r="N69" s="299"/>
      <c r="O69" s="533"/>
    </row>
    <row r="70" spans="1:15" ht="25.5" customHeight="1" x14ac:dyDescent="0.25">
      <c r="A70" s="76" t="s">
        <v>160</v>
      </c>
      <c r="B70" s="76"/>
      <c r="C70" s="1348"/>
      <c r="D70" s="170" t="s">
        <v>161</v>
      </c>
      <c r="E70" s="96" t="s">
        <v>40</v>
      </c>
      <c r="F70" s="382">
        <v>237.01</v>
      </c>
      <c r="G70" s="267">
        <v>2</v>
      </c>
      <c r="H70" s="268">
        <f t="shared" si="0"/>
        <v>474.02</v>
      </c>
      <c r="I70" s="64"/>
      <c r="J70" s="64"/>
      <c r="K70" s="64"/>
      <c r="L70" s="64"/>
      <c r="M70" s="64"/>
      <c r="N70" s="66"/>
      <c r="O70" s="534"/>
    </row>
    <row r="71" spans="1:15" ht="36" customHeight="1" x14ac:dyDescent="0.25">
      <c r="A71" s="76" t="s">
        <v>162</v>
      </c>
      <c r="B71" s="157"/>
      <c r="C71" s="1348"/>
      <c r="D71" s="170" t="s">
        <v>163</v>
      </c>
      <c r="E71" s="96" t="s">
        <v>40</v>
      </c>
      <c r="F71" s="381">
        <v>280</v>
      </c>
      <c r="G71" s="267">
        <v>2</v>
      </c>
      <c r="H71" s="268">
        <f>+G71*F71</f>
        <v>560</v>
      </c>
      <c r="I71" s="64"/>
      <c r="J71" s="64"/>
      <c r="K71" s="64"/>
      <c r="L71" s="64"/>
      <c r="M71" s="64"/>
      <c r="N71" s="66"/>
      <c r="O71" s="534"/>
    </row>
    <row r="72" spans="1:15" ht="16.5" thickBot="1" x14ac:dyDescent="0.3">
      <c r="A72" s="290" t="s">
        <v>164</v>
      </c>
      <c r="B72" s="290"/>
      <c r="C72" s="1349"/>
      <c r="D72" s="291" t="s">
        <v>165</v>
      </c>
      <c r="E72" s="277" t="s">
        <v>40</v>
      </c>
      <c r="F72" s="378">
        <v>410.31</v>
      </c>
      <c r="G72" s="337">
        <v>2</v>
      </c>
      <c r="H72" s="338">
        <f t="shared" si="0"/>
        <v>820.62</v>
      </c>
      <c r="I72" s="274"/>
      <c r="J72" s="274"/>
      <c r="K72" s="274"/>
      <c r="L72" s="274"/>
      <c r="M72" s="274"/>
      <c r="N72" s="292"/>
      <c r="O72" s="535"/>
    </row>
    <row r="73" spans="1:15" ht="15" customHeight="1" thickBot="1" x14ac:dyDescent="0.3">
      <c r="A73" s="319" t="s">
        <v>166</v>
      </c>
      <c r="B73" s="319"/>
      <c r="C73" s="460" t="s">
        <v>167</v>
      </c>
      <c r="D73" s="321" t="s">
        <v>167</v>
      </c>
      <c r="E73" s="322" t="s">
        <v>58</v>
      </c>
      <c r="F73" s="390">
        <v>1565.2</v>
      </c>
      <c r="G73" s="332">
        <v>2</v>
      </c>
      <c r="H73" s="333">
        <f t="shared" si="0"/>
        <v>3130.4</v>
      </c>
      <c r="I73" s="324"/>
      <c r="J73" s="324"/>
      <c r="K73" s="324"/>
      <c r="L73" s="324"/>
      <c r="M73" s="324"/>
      <c r="N73" s="325"/>
      <c r="O73" s="536"/>
    </row>
    <row r="74" spans="1:15" ht="17.25" customHeight="1" x14ac:dyDescent="0.25">
      <c r="A74" s="73"/>
      <c r="B74" s="73"/>
      <c r="C74" s="1350" t="s">
        <v>168</v>
      </c>
      <c r="D74" s="391" t="s">
        <v>169</v>
      </c>
      <c r="E74" s="387" t="s">
        <v>40</v>
      </c>
      <c r="F74" s="392">
        <v>1900</v>
      </c>
      <c r="G74" s="271">
        <v>1</v>
      </c>
      <c r="H74" s="384">
        <f t="shared" si="0"/>
        <v>1900</v>
      </c>
      <c r="I74" s="65"/>
      <c r="J74" s="65"/>
      <c r="K74" s="65"/>
      <c r="L74" s="65"/>
      <c r="M74" s="65"/>
      <c r="N74" s="83"/>
      <c r="O74" s="540"/>
    </row>
    <row r="75" spans="1:15" ht="17.25" customHeight="1" thickBot="1" x14ac:dyDescent="0.3">
      <c r="A75" s="290"/>
      <c r="B75" s="290"/>
      <c r="C75" s="1351"/>
      <c r="D75" s="327" t="s">
        <v>170</v>
      </c>
      <c r="E75" s="314" t="s">
        <v>40</v>
      </c>
      <c r="F75" s="393"/>
      <c r="G75" s="337">
        <v>0</v>
      </c>
      <c r="H75" s="338"/>
      <c r="I75" s="274"/>
      <c r="J75" s="274"/>
      <c r="K75" s="274"/>
      <c r="L75" s="274"/>
      <c r="M75" s="274"/>
      <c r="N75" s="292"/>
      <c r="O75" s="535"/>
    </row>
    <row r="76" spans="1:15" ht="24.75" customHeight="1" thickBot="1" x14ac:dyDescent="0.3">
      <c r="A76" s="319"/>
      <c r="B76" s="319"/>
      <c r="C76" s="461" t="s">
        <v>171</v>
      </c>
      <c r="D76" s="329" t="s">
        <v>172</v>
      </c>
      <c r="E76" s="330" t="s">
        <v>40</v>
      </c>
      <c r="F76" s="394">
        <v>30</v>
      </c>
      <c r="G76" s="332">
        <v>0</v>
      </c>
      <c r="H76" s="333">
        <f t="shared" si="0"/>
        <v>0</v>
      </c>
      <c r="I76" s="324"/>
      <c r="J76" s="324"/>
      <c r="K76" s="324"/>
      <c r="L76" s="324"/>
      <c r="M76" s="324"/>
      <c r="N76" s="325"/>
      <c r="O76" s="536"/>
    </row>
    <row r="77" spans="1:15" ht="26.25" customHeight="1" x14ac:dyDescent="0.25">
      <c r="A77" s="294" t="s">
        <v>173</v>
      </c>
      <c r="B77" s="294"/>
      <c r="C77" s="1352" t="s">
        <v>174</v>
      </c>
      <c r="D77" s="308" t="s">
        <v>175</v>
      </c>
      <c r="E77" s="306" t="s">
        <v>40</v>
      </c>
      <c r="F77" s="388">
        <v>24288</v>
      </c>
      <c r="G77" s="345">
        <v>0</v>
      </c>
      <c r="H77" s="346">
        <f t="shared" si="0"/>
        <v>0</v>
      </c>
      <c r="I77" s="298"/>
      <c r="J77" s="298"/>
      <c r="K77" s="298"/>
      <c r="L77" s="298"/>
      <c r="M77" s="298"/>
      <c r="N77" s="299"/>
      <c r="O77" s="533"/>
    </row>
    <row r="78" spans="1:15" ht="25.5" customHeight="1" x14ac:dyDescent="0.25">
      <c r="A78" s="74" t="s">
        <v>176</v>
      </c>
      <c r="B78" s="74"/>
      <c r="C78" s="1328"/>
      <c r="D78" s="265" t="s">
        <v>177</v>
      </c>
      <c r="E78" s="96" t="s">
        <v>40</v>
      </c>
      <c r="F78" s="379">
        <v>3143.9</v>
      </c>
      <c r="G78" s="267">
        <v>0</v>
      </c>
      <c r="H78" s="268">
        <f>+G78*F78</f>
        <v>0</v>
      </c>
      <c r="I78" s="64"/>
      <c r="J78" s="64"/>
      <c r="K78" s="64"/>
      <c r="L78" s="64"/>
      <c r="M78" s="64"/>
      <c r="N78" s="66"/>
      <c r="O78" s="534"/>
    </row>
    <row r="79" spans="1:15" ht="27" customHeight="1" thickBot="1" x14ac:dyDescent="0.3">
      <c r="A79" s="290" t="s">
        <v>178</v>
      </c>
      <c r="B79" s="290"/>
      <c r="C79" s="1344"/>
      <c r="D79" s="291" t="s">
        <v>179</v>
      </c>
      <c r="E79" s="314" t="s">
        <v>40</v>
      </c>
      <c r="F79" s="378">
        <v>876</v>
      </c>
      <c r="G79" s="337">
        <v>0</v>
      </c>
      <c r="H79" s="338">
        <f t="shared" si="0"/>
        <v>0</v>
      </c>
      <c r="I79" s="274"/>
      <c r="J79" s="274"/>
      <c r="K79" s="274"/>
      <c r="L79" s="274"/>
      <c r="M79" s="274"/>
      <c r="N79" s="292"/>
      <c r="O79" s="535"/>
    </row>
    <row r="80" spans="1:15" s="262" customFormat="1" ht="16.5" thickBot="1" x14ac:dyDescent="0.3">
      <c r="A80" s="319" t="s">
        <v>180</v>
      </c>
      <c r="B80" s="319"/>
      <c r="C80" s="350" t="s">
        <v>181</v>
      </c>
      <c r="D80" s="321" t="s">
        <v>182</v>
      </c>
      <c r="E80" s="330" t="s">
        <v>40</v>
      </c>
      <c r="F80" s="390"/>
      <c r="G80" s="332">
        <v>0</v>
      </c>
      <c r="H80" s="333">
        <f t="shared" si="0"/>
        <v>0</v>
      </c>
      <c r="I80" s="324"/>
      <c r="J80" s="324"/>
      <c r="K80" s="324"/>
      <c r="L80" s="324"/>
      <c r="M80" s="324"/>
      <c r="N80" s="325"/>
      <c r="O80" s="536"/>
    </row>
    <row r="81" spans="1:15" ht="15.75" customHeight="1" x14ac:dyDescent="0.25">
      <c r="A81" s="294" t="s">
        <v>183</v>
      </c>
      <c r="B81" s="294"/>
      <c r="C81" s="1353" t="s">
        <v>184</v>
      </c>
      <c r="D81" s="308" t="s">
        <v>185</v>
      </c>
      <c r="E81" s="306" t="s">
        <v>40</v>
      </c>
      <c r="F81" s="388">
        <v>65</v>
      </c>
      <c r="G81" s="345">
        <v>2</v>
      </c>
      <c r="H81" s="346">
        <f t="shared" si="0"/>
        <v>130</v>
      </c>
      <c r="I81" s="298"/>
      <c r="J81" s="298"/>
      <c r="K81" s="298"/>
      <c r="L81" s="298"/>
      <c r="M81" s="298"/>
      <c r="N81" s="299"/>
      <c r="O81" s="533"/>
    </row>
    <row r="82" spans="1:15" ht="24" thickBot="1" x14ac:dyDescent="0.3">
      <c r="A82" s="312" t="s">
        <v>186</v>
      </c>
      <c r="B82" s="312"/>
      <c r="C82" s="1335"/>
      <c r="D82" s="313" t="s">
        <v>187</v>
      </c>
      <c r="E82" s="314" t="s">
        <v>40</v>
      </c>
      <c r="F82" s="393">
        <v>120</v>
      </c>
      <c r="G82" s="337">
        <v>1</v>
      </c>
      <c r="H82" s="338">
        <f t="shared" si="0"/>
        <v>120</v>
      </c>
      <c r="I82" s="274"/>
      <c r="J82" s="274"/>
      <c r="K82" s="274"/>
      <c r="L82" s="274"/>
      <c r="M82" s="274"/>
      <c r="N82" s="292"/>
      <c r="O82" s="535"/>
    </row>
    <row r="83" spans="1:15" ht="25.5" customHeight="1" x14ac:dyDescent="0.25">
      <c r="A83" s="294" t="s">
        <v>188</v>
      </c>
      <c r="B83" s="294"/>
      <c r="C83" s="1353" t="s">
        <v>189</v>
      </c>
      <c r="D83" s="308" t="s">
        <v>190</v>
      </c>
      <c r="E83" s="306" t="s">
        <v>40</v>
      </c>
      <c r="F83" s="388">
        <v>131</v>
      </c>
      <c r="G83" s="345">
        <v>0</v>
      </c>
      <c r="H83" s="346">
        <f t="shared" si="0"/>
        <v>0</v>
      </c>
      <c r="I83" s="298"/>
      <c r="J83" s="298"/>
      <c r="K83" s="298"/>
      <c r="L83" s="298"/>
      <c r="M83" s="298"/>
      <c r="N83" s="299"/>
      <c r="O83" s="533"/>
    </row>
    <row r="84" spans="1:15" ht="15.75" customHeight="1" x14ac:dyDescent="0.25">
      <c r="A84" s="74" t="s">
        <v>191</v>
      </c>
      <c r="B84" s="74"/>
      <c r="C84" s="1334"/>
      <c r="D84" s="168" t="s">
        <v>192</v>
      </c>
      <c r="E84" s="96" t="s">
        <v>40</v>
      </c>
      <c r="F84" s="379">
        <v>270.75</v>
      </c>
      <c r="G84" s="267">
        <v>0</v>
      </c>
      <c r="H84" s="268">
        <f t="shared" ref="H84:H150" si="1">+G84*F84</f>
        <v>0</v>
      </c>
      <c r="I84" s="64"/>
      <c r="J84" s="64"/>
      <c r="K84" s="64"/>
      <c r="L84" s="64"/>
      <c r="M84" s="64"/>
      <c r="N84" s="66"/>
      <c r="O84" s="534"/>
    </row>
    <row r="85" spans="1:15" ht="25.5" customHeight="1" thickBot="1" x14ac:dyDescent="0.3">
      <c r="A85" s="290" t="s">
        <v>193</v>
      </c>
      <c r="B85" s="290"/>
      <c r="C85" s="1335"/>
      <c r="D85" s="313" t="s">
        <v>194</v>
      </c>
      <c r="E85" s="314" t="s">
        <v>40</v>
      </c>
      <c r="F85" s="393">
        <v>131</v>
      </c>
      <c r="G85" s="337">
        <v>0</v>
      </c>
      <c r="H85" s="338">
        <f t="shared" si="1"/>
        <v>0</v>
      </c>
      <c r="I85" s="274"/>
      <c r="J85" s="274"/>
      <c r="K85" s="274"/>
      <c r="L85" s="274"/>
      <c r="M85" s="274"/>
      <c r="N85" s="292"/>
      <c r="O85" s="535"/>
    </row>
    <row r="86" spans="1:15" s="262" customFormat="1" ht="36.75" customHeight="1" thickBot="1" x14ac:dyDescent="0.3">
      <c r="A86" s="319" t="s">
        <v>195</v>
      </c>
      <c r="B86" s="319"/>
      <c r="C86" s="925" t="s">
        <v>196</v>
      </c>
      <c r="D86" s="339" t="s">
        <v>197</v>
      </c>
      <c r="E86" s="330" t="s">
        <v>40</v>
      </c>
      <c r="F86" s="394">
        <v>132</v>
      </c>
      <c r="G86" s="332">
        <v>0</v>
      </c>
      <c r="H86" s="333">
        <f t="shared" si="1"/>
        <v>0</v>
      </c>
      <c r="I86" s="324"/>
      <c r="J86" s="324"/>
      <c r="K86" s="324"/>
      <c r="L86" s="324"/>
      <c r="M86" s="324"/>
      <c r="N86" s="325"/>
      <c r="O86" s="536"/>
    </row>
    <row r="87" spans="1:15" s="262" customFormat="1" ht="16.5" thickBot="1" x14ac:dyDescent="0.3">
      <c r="A87" s="341" t="s">
        <v>198</v>
      </c>
      <c r="B87" s="341"/>
      <c r="C87" s="927" t="s">
        <v>199</v>
      </c>
      <c r="D87" s="339" t="s">
        <v>200</v>
      </c>
      <c r="E87" s="330" t="s">
        <v>40</v>
      </c>
      <c r="F87" s="394"/>
      <c r="G87" s="332">
        <v>0</v>
      </c>
      <c r="H87" s="333">
        <f t="shared" si="1"/>
        <v>0</v>
      </c>
      <c r="I87" s="324"/>
      <c r="J87" s="324"/>
      <c r="K87" s="324"/>
      <c r="L87" s="324"/>
      <c r="M87" s="324"/>
      <c r="N87" s="325"/>
      <c r="O87" s="536"/>
    </row>
    <row r="88" spans="1:15" ht="15.75" x14ac:dyDescent="0.25">
      <c r="A88" s="294" t="s">
        <v>201</v>
      </c>
      <c r="B88" s="294"/>
      <c r="C88" s="1356" t="s">
        <v>202</v>
      </c>
      <c r="D88" s="342" t="s">
        <v>203</v>
      </c>
      <c r="E88" s="306" t="s">
        <v>40</v>
      </c>
      <c r="F88" s="395"/>
      <c r="G88" s="345">
        <v>0</v>
      </c>
      <c r="H88" s="346">
        <f t="shared" si="1"/>
        <v>0</v>
      </c>
      <c r="I88" s="298"/>
      <c r="J88" s="298"/>
      <c r="K88" s="298"/>
      <c r="L88" s="298"/>
      <c r="M88" s="298"/>
      <c r="N88" s="299"/>
      <c r="O88" s="533"/>
    </row>
    <row r="89" spans="1:15" ht="15.75" x14ac:dyDescent="0.25">
      <c r="A89" s="74" t="s">
        <v>204</v>
      </c>
      <c r="B89" s="74"/>
      <c r="C89" s="1357"/>
      <c r="D89" s="272" t="s">
        <v>205</v>
      </c>
      <c r="E89" s="96" t="s">
        <v>40</v>
      </c>
      <c r="F89" s="381">
        <v>1446.49</v>
      </c>
      <c r="G89" s="267">
        <v>0</v>
      </c>
      <c r="H89" s="268">
        <f t="shared" si="1"/>
        <v>0</v>
      </c>
      <c r="I89" s="64"/>
      <c r="J89" s="64"/>
      <c r="K89" s="64"/>
      <c r="L89" s="64"/>
      <c r="M89" s="64"/>
      <c r="N89" s="66"/>
      <c r="O89" s="534"/>
    </row>
    <row r="90" spans="1:15" ht="16.5" thickBot="1" x14ac:dyDescent="0.3">
      <c r="A90" s="290" t="s">
        <v>206</v>
      </c>
      <c r="B90" s="290"/>
      <c r="C90" s="1358"/>
      <c r="D90" s="343" t="s">
        <v>207</v>
      </c>
      <c r="E90" s="314" t="s">
        <v>40</v>
      </c>
      <c r="F90" s="393">
        <v>2248</v>
      </c>
      <c r="G90" s="337">
        <v>2</v>
      </c>
      <c r="H90" s="338">
        <f t="shared" si="1"/>
        <v>4496</v>
      </c>
      <c r="I90" s="274"/>
      <c r="J90" s="274"/>
      <c r="K90" s="274"/>
      <c r="L90" s="274"/>
      <c r="M90" s="274"/>
      <c r="N90" s="292"/>
      <c r="O90" s="535"/>
    </row>
    <row r="91" spans="1:15" s="262" customFormat="1" ht="15.75" x14ac:dyDescent="0.25">
      <c r="A91" s="294" t="s">
        <v>208</v>
      </c>
      <c r="B91" s="294"/>
      <c r="C91" s="1356" t="s">
        <v>209</v>
      </c>
      <c r="D91" s="344" t="s">
        <v>210</v>
      </c>
      <c r="E91" s="306" t="s">
        <v>40</v>
      </c>
      <c r="F91" s="380">
        <v>11878.52</v>
      </c>
      <c r="G91" s="345">
        <v>0</v>
      </c>
      <c r="H91" s="346">
        <f t="shared" si="1"/>
        <v>0</v>
      </c>
      <c r="I91" s="298"/>
      <c r="J91" s="298"/>
      <c r="K91" s="298"/>
      <c r="L91" s="298"/>
      <c r="M91" s="298"/>
      <c r="N91" s="299"/>
      <c r="O91" s="533"/>
    </row>
    <row r="92" spans="1:15" s="262" customFormat="1" ht="15.75" x14ac:dyDescent="0.25">
      <c r="A92" s="74" t="s">
        <v>211</v>
      </c>
      <c r="B92" s="74"/>
      <c r="C92" s="1357"/>
      <c r="D92" s="845" t="s">
        <v>212</v>
      </c>
      <c r="E92" s="96" t="s">
        <v>40</v>
      </c>
      <c r="F92" s="381">
        <v>18347.27</v>
      </c>
      <c r="G92" s="267">
        <v>0</v>
      </c>
      <c r="H92" s="268">
        <f t="shared" si="1"/>
        <v>0</v>
      </c>
      <c r="I92" s="64"/>
      <c r="J92" s="64"/>
      <c r="K92" s="64"/>
      <c r="L92" s="64"/>
      <c r="M92" s="64"/>
      <c r="N92" s="66"/>
      <c r="O92" s="534"/>
    </row>
    <row r="93" spans="1:15" s="262" customFormat="1" ht="16.5" thickBot="1" x14ac:dyDescent="0.3">
      <c r="A93" s="290" t="s">
        <v>213</v>
      </c>
      <c r="B93" s="275"/>
      <c r="C93" s="1358"/>
      <c r="D93" s="846" t="s">
        <v>214</v>
      </c>
      <c r="E93" s="314" t="s">
        <v>40</v>
      </c>
      <c r="F93" s="393">
        <v>21093.53</v>
      </c>
      <c r="G93" s="337">
        <v>0</v>
      </c>
      <c r="H93" s="338">
        <f t="shared" si="1"/>
        <v>0</v>
      </c>
      <c r="I93" s="274"/>
      <c r="J93" s="274"/>
      <c r="K93" s="274"/>
      <c r="L93" s="274"/>
      <c r="M93" s="274"/>
      <c r="N93" s="292"/>
      <c r="O93" s="535"/>
    </row>
    <row r="94" spans="1:15" ht="15.75" x14ac:dyDescent="0.25">
      <c r="A94" s="294" t="s">
        <v>215</v>
      </c>
      <c r="B94" s="294"/>
      <c r="C94" s="1359" t="s">
        <v>216</v>
      </c>
      <c r="D94" s="305" t="s">
        <v>217</v>
      </c>
      <c r="E94" s="306" t="s">
        <v>40</v>
      </c>
      <c r="F94" s="396">
        <v>290</v>
      </c>
      <c r="G94" s="345">
        <v>0</v>
      </c>
      <c r="H94" s="346">
        <f t="shared" si="1"/>
        <v>0</v>
      </c>
      <c r="I94" s="298"/>
      <c r="J94" s="298"/>
      <c r="K94" s="298"/>
      <c r="L94" s="298"/>
      <c r="M94" s="298"/>
      <c r="N94" s="299"/>
      <c r="O94" s="533"/>
    </row>
    <row r="95" spans="1:15" ht="15.75" x14ac:dyDescent="0.25">
      <c r="A95" s="74" t="s">
        <v>218</v>
      </c>
      <c r="B95" s="74"/>
      <c r="C95" s="1360"/>
      <c r="D95" s="170" t="s">
        <v>219</v>
      </c>
      <c r="E95" s="96" t="s">
        <v>40</v>
      </c>
      <c r="F95" s="397">
        <v>150</v>
      </c>
      <c r="G95" s="267">
        <v>0</v>
      </c>
      <c r="H95" s="268">
        <f t="shared" si="1"/>
        <v>0</v>
      </c>
      <c r="I95" s="64"/>
      <c r="J95" s="64"/>
      <c r="K95" s="64"/>
      <c r="L95" s="64"/>
      <c r="M95" s="64"/>
      <c r="N95" s="66"/>
      <c r="O95" s="534"/>
    </row>
    <row r="96" spans="1:15" ht="16.5" thickBot="1" x14ac:dyDescent="0.3">
      <c r="A96" s="290" t="s">
        <v>220</v>
      </c>
      <c r="B96" s="290"/>
      <c r="C96" s="1361"/>
      <c r="D96" s="291" t="s">
        <v>221</v>
      </c>
      <c r="E96" s="314" t="s">
        <v>40</v>
      </c>
      <c r="F96" s="398">
        <v>95.5</v>
      </c>
      <c r="G96" s="337">
        <v>1</v>
      </c>
      <c r="H96" s="302">
        <f t="shared" si="1"/>
        <v>95.5</v>
      </c>
      <c r="I96" s="274"/>
      <c r="J96" s="274"/>
      <c r="K96" s="274"/>
      <c r="L96" s="274"/>
      <c r="M96" s="274"/>
      <c r="N96" s="292"/>
      <c r="O96" s="535"/>
    </row>
    <row r="97" spans="1:15" ht="16.5" thickBot="1" x14ac:dyDescent="0.3">
      <c r="A97" s="319" t="s">
        <v>222</v>
      </c>
      <c r="B97" s="319"/>
      <c r="C97" s="458" t="s">
        <v>223</v>
      </c>
      <c r="D97" s="321" t="s">
        <v>223</v>
      </c>
      <c r="E97" s="330" t="s">
        <v>40</v>
      </c>
      <c r="F97" s="399">
        <v>52.43</v>
      </c>
      <c r="G97" s="332">
        <v>0</v>
      </c>
      <c r="H97" s="336">
        <f t="shared" si="1"/>
        <v>0</v>
      </c>
      <c r="I97" s="324"/>
      <c r="J97" s="324"/>
      <c r="K97" s="324"/>
      <c r="L97" s="324"/>
      <c r="M97" s="324"/>
      <c r="N97" s="325"/>
      <c r="O97" s="536"/>
    </row>
    <row r="98" spans="1:15" ht="23.25" x14ac:dyDescent="0.25">
      <c r="A98" s="1336" t="s">
        <v>224</v>
      </c>
      <c r="B98" s="1339"/>
      <c r="C98" s="1342" t="s">
        <v>225</v>
      </c>
      <c r="D98" s="295" t="s">
        <v>226</v>
      </c>
      <c r="E98" s="306" t="s">
        <v>40</v>
      </c>
      <c r="F98" s="400">
        <v>194</v>
      </c>
      <c r="G98" s="345">
        <v>0</v>
      </c>
      <c r="H98" s="310">
        <f t="shared" si="1"/>
        <v>0</v>
      </c>
      <c r="I98" s="298"/>
      <c r="J98" s="298"/>
      <c r="K98" s="298"/>
      <c r="L98" s="298"/>
      <c r="M98" s="298"/>
      <c r="N98" s="299"/>
      <c r="O98" s="533"/>
    </row>
    <row r="99" spans="1:15" ht="23.25" x14ac:dyDescent="0.25">
      <c r="A99" s="1337"/>
      <c r="B99" s="1340"/>
      <c r="C99" s="1343"/>
      <c r="D99" s="169" t="s">
        <v>227</v>
      </c>
      <c r="E99" s="96" t="s">
        <v>40</v>
      </c>
      <c r="F99" s="401">
        <v>194</v>
      </c>
      <c r="G99" s="267">
        <v>0</v>
      </c>
      <c r="H99" s="221">
        <f t="shared" si="1"/>
        <v>0</v>
      </c>
      <c r="I99" s="64"/>
      <c r="J99" s="64"/>
      <c r="K99" s="64"/>
      <c r="L99" s="64"/>
      <c r="M99" s="64"/>
      <c r="N99" s="66"/>
      <c r="O99" s="534"/>
    </row>
    <row r="100" spans="1:15" ht="16.5" customHeight="1" thickBot="1" x14ac:dyDescent="0.3">
      <c r="A100" s="1338"/>
      <c r="B100" s="1341"/>
      <c r="C100" s="1344"/>
      <c r="D100" s="316" t="s">
        <v>228</v>
      </c>
      <c r="E100" s="314" t="s">
        <v>40</v>
      </c>
      <c r="F100" s="398">
        <v>65</v>
      </c>
      <c r="G100" s="337">
        <v>0</v>
      </c>
      <c r="H100" s="302">
        <f t="shared" si="1"/>
        <v>0</v>
      </c>
      <c r="I100" s="274"/>
      <c r="J100" s="274"/>
      <c r="K100" s="274"/>
      <c r="L100" s="274"/>
      <c r="M100" s="274"/>
      <c r="N100" s="292"/>
      <c r="O100" s="535"/>
    </row>
    <row r="101" spans="1:15" ht="15" customHeight="1" thickBot="1" x14ac:dyDescent="0.3">
      <c r="A101" s="319" t="s">
        <v>229</v>
      </c>
      <c r="B101" s="319"/>
      <c r="C101" s="458" t="s">
        <v>230</v>
      </c>
      <c r="D101" s="350" t="s">
        <v>231</v>
      </c>
      <c r="E101" s="330" t="s">
        <v>40</v>
      </c>
      <c r="F101" s="399">
        <v>500</v>
      </c>
      <c r="G101" s="332">
        <v>0</v>
      </c>
      <c r="H101" s="336">
        <f t="shared" si="1"/>
        <v>0</v>
      </c>
      <c r="I101" s="324"/>
      <c r="J101" s="324"/>
      <c r="K101" s="324"/>
      <c r="L101" s="324"/>
      <c r="M101" s="324"/>
      <c r="N101" s="325"/>
      <c r="O101" s="536"/>
    </row>
    <row r="102" spans="1:15" ht="14.25" customHeight="1" thickBot="1" x14ac:dyDescent="0.3">
      <c r="A102" s="294" t="s">
        <v>232</v>
      </c>
      <c r="B102" s="294"/>
      <c r="C102" s="1342" t="s">
        <v>233</v>
      </c>
      <c r="D102" s="308" t="s">
        <v>234</v>
      </c>
      <c r="E102" s="306" t="s">
        <v>40</v>
      </c>
      <c r="F102" s="402">
        <v>33</v>
      </c>
      <c r="G102" s="345">
        <v>1</v>
      </c>
      <c r="H102" s="310">
        <f t="shared" si="1"/>
        <v>33</v>
      </c>
      <c r="I102" s="298"/>
      <c r="J102" s="298"/>
      <c r="K102" s="298"/>
      <c r="L102" s="298"/>
      <c r="M102" s="298"/>
      <c r="N102" s="299"/>
      <c r="O102" s="533"/>
    </row>
    <row r="103" spans="1:15" ht="15.75" customHeight="1" thickBot="1" x14ac:dyDescent="0.3">
      <c r="A103" s="74" t="s">
        <v>235</v>
      </c>
      <c r="B103" s="74"/>
      <c r="C103" s="1343"/>
      <c r="D103" s="168" t="s">
        <v>236</v>
      </c>
      <c r="E103" s="96" t="s">
        <v>40</v>
      </c>
      <c r="F103" s="403">
        <v>33</v>
      </c>
      <c r="G103" s="345">
        <v>1</v>
      </c>
      <c r="H103" s="221">
        <f t="shared" si="1"/>
        <v>33</v>
      </c>
      <c r="I103" s="64"/>
      <c r="J103" s="64"/>
      <c r="K103" s="64"/>
      <c r="L103" s="64"/>
      <c r="M103" s="64"/>
      <c r="N103" s="66"/>
      <c r="O103" s="534"/>
    </row>
    <row r="104" spans="1:15" ht="13.5" customHeight="1" x14ac:dyDescent="0.25">
      <c r="A104" s="74" t="s">
        <v>237</v>
      </c>
      <c r="B104" s="74"/>
      <c r="C104" s="1343"/>
      <c r="D104" s="168" t="s">
        <v>238</v>
      </c>
      <c r="E104" s="96" t="s">
        <v>40</v>
      </c>
      <c r="F104" s="403">
        <v>33</v>
      </c>
      <c r="G104" s="345">
        <v>1</v>
      </c>
      <c r="H104" s="221">
        <f t="shared" si="1"/>
        <v>33</v>
      </c>
      <c r="I104" s="64"/>
      <c r="J104" s="64"/>
      <c r="K104" s="64"/>
      <c r="L104" s="64"/>
      <c r="M104" s="64"/>
      <c r="N104" s="66"/>
      <c r="O104" s="534"/>
    </row>
    <row r="105" spans="1:15" ht="15" customHeight="1" x14ac:dyDescent="0.25">
      <c r="A105" s="74" t="s">
        <v>239</v>
      </c>
      <c r="B105" s="74"/>
      <c r="C105" s="1343"/>
      <c r="D105" s="168" t="s">
        <v>240</v>
      </c>
      <c r="E105" s="96" t="s">
        <v>40</v>
      </c>
      <c r="F105" s="403">
        <v>225</v>
      </c>
      <c r="G105" s="267">
        <v>1</v>
      </c>
      <c r="H105" s="221">
        <f t="shared" si="1"/>
        <v>225</v>
      </c>
      <c r="I105" s="64"/>
      <c r="J105" s="64"/>
      <c r="K105" s="64"/>
      <c r="L105" s="64"/>
      <c r="M105" s="64"/>
      <c r="N105" s="66"/>
      <c r="O105" s="534"/>
    </row>
    <row r="106" spans="1:15" ht="13.5" customHeight="1" x14ac:dyDescent="0.25">
      <c r="A106" s="74" t="s">
        <v>241</v>
      </c>
      <c r="B106" s="74"/>
      <c r="C106" s="1343"/>
      <c r="D106" s="168" t="s">
        <v>242</v>
      </c>
      <c r="E106" s="96" t="s">
        <v>40</v>
      </c>
      <c r="F106" s="403">
        <v>225</v>
      </c>
      <c r="G106" s="267">
        <v>1</v>
      </c>
      <c r="H106" s="221">
        <f t="shared" si="1"/>
        <v>225</v>
      </c>
      <c r="I106" s="64"/>
      <c r="J106" s="64"/>
      <c r="K106" s="64"/>
      <c r="L106" s="64"/>
      <c r="M106" s="64"/>
      <c r="N106" s="66"/>
      <c r="O106" s="534"/>
    </row>
    <row r="107" spans="1:15" ht="14.25" customHeight="1" x14ac:dyDescent="0.25">
      <c r="A107" s="74" t="s">
        <v>243</v>
      </c>
      <c r="B107" s="74"/>
      <c r="C107" s="1343"/>
      <c r="D107" s="168" t="s">
        <v>244</v>
      </c>
      <c r="E107" s="96" t="s">
        <v>40</v>
      </c>
      <c r="F107" s="403">
        <v>225</v>
      </c>
      <c r="G107" s="267">
        <v>1</v>
      </c>
      <c r="H107" s="221">
        <f t="shared" si="1"/>
        <v>225</v>
      </c>
      <c r="I107" s="64"/>
      <c r="J107" s="64"/>
      <c r="K107" s="64"/>
      <c r="L107" s="64"/>
      <c r="M107" s="64"/>
      <c r="N107" s="66"/>
      <c r="O107" s="534"/>
    </row>
    <row r="108" spans="1:15" ht="14.25" customHeight="1" x14ac:dyDescent="0.25">
      <c r="A108" s="74"/>
      <c r="B108" s="74"/>
      <c r="C108" s="1343"/>
      <c r="D108" s="170" t="s">
        <v>245</v>
      </c>
      <c r="E108" s="96" t="s">
        <v>40</v>
      </c>
      <c r="F108" s="397">
        <v>200</v>
      </c>
      <c r="G108" s="267">
        <v>1</v>
      </c>
      <c r="H108" s="268">
        <f t="shared" si="1"/>
        <v>200</v>
      </c>
      <c r="I108" s="64"/>
      <c r="J108" s="64"/>
      <c r="K108" s="64"/>
      <c r="L108" s="64"/>
      <c r="M108" s="64"/>
      <c r="N108" s="66"/>
      <c r="O108" s="534"/>
    </row>
    <row r="109" spans="1:15" ht="16.5" thickBot="1" x14ac:dyDescent="0.3">
      <c r="A109" s="290" t="s">
        <v>246</v>
      </c>
      <c r="B109" s="290"/>
      <c r="C109" s="1344"/>
      <c r="D109" s="313" t="s">
        <v>247</v>
      </c>
      <c r="E109" s="314" t="s">
        <v>40</v>
      </c>
      <c r="F109" s="404">
        <v>200</v>
      </c>
      <c r="G109" s="337">
        <v>1</v>
      </c>
      <c r="H109" s="338">
        <f t="shared" si="1"/>
        <v>200</v>
      </c>
      <c r="I109" s="274"/>
      <c r="J109" s="274"/>
      <c r="K109" s="274"/>
      <c r="L109" s="274"/>
      <c r="M109" s="274"/>
      <c r="N109" s="292"/>
      <c r="O109" s="535"/>
    </row>
    <row r="110" spans="1:15" ht="15.75" x14ac:dyDescent="0.25">
      <c r="A110" s="294" t="s">
        <v>248</v>
      </c>
      <c r="B110" s="294"/>
      <c r="C110" s="1342" t="s">
        <v>249</v>
      </c>
      <c r="D110" s="342" t="s">
        <v>250</v>
      </c>
      <c r="E110" s="306" t="s">
        <v>40</v>
      </c>
      <c r="F110" s="402">
        <v>46.2</v>
      </c>
      <c r="G110" s="345">
        <v>0</v>
      </c>
      <c r="H110" s="310">
        <f t="shared" si="1"/>
        <v>0</v>
      </c>
      <c r="I110" s="298"/>
      <c r="J110" s="298"/>
      <c r="K110" s="298"/>
      <c r="L110" s="298"/>
      <c r="M110" s="298"/>
      <c r="N110" s="299"/>
      <c r="O110" s="533"/>
    </row>
    <row r="111" spans="1:15" ht="15.75" x14ac:dyDescent="0.25">
      <c r="A111" s="74" t="s">
        <v>251</v>
      </c>
      <c r="B111" s="74"/>
      <c r="C111" s="1343"/>
      <c r="D111" s="172" t="s">
        <v>252</v>
      </c>
      <c r="E111" s="96" t="s">
        <v>40</v>
      </c>
      <c r="F111" s="403">
        <v>46.2</v>
      </c>
      <c r="G111" s="267">
        <v>0</v>
      </c>
      <c r="H111" s="221">
        <f t="shared" si="1"/>
        <v>0</v>
      </c>
      <c r="I111" s="64"/>
      <c r="J111" s="64"/>
      <c r="K111" s="64"/>
      <c r="L111" s="64"/>
      <c r="M111" s="64"/>
      <c r="N111" s="66"/>
      <c r="O111" s="534"/>
    </row>
    <row r="112" spans="1:15" ht="16.5" thickBot="1" x14ac:dyDescent="0.3">
      <c r="A112" s="290" t="s">
        <v>253</v>
      </c>
      <c r="B112" s="290"/>
      <c r="C112" s="1344"/>
      <c r="D112" s="405" t="s">
        <v>254</v>
      </c>
      <c r="E112" s="314" t="s">
        <v>40</v>
      </c>
      <c r="F112" s="406">
        <v>46.2</v>
      </c>
      <c r="G112" s="337">
        <v>0</v>
      </c>
      <c r="H112" s="302">
        <f t="shared" si="1"/>
        <v>0</v>
      </c>
      <c r="I112" s="274"/>
      <c r="J112" s="274"/>
      <c r="K112" s="274"/>
      <c r="L112" s="274"/>
      <c r="M112" s="274"/>
      <c r="N112" s="292"/>
      <c r="O112" s="535"/>
    </row>
    <row r="113" spans="1:15" ht="15.75" x14ac:dyDescent="0.25">
      <c r="A113" s="294" t="s">
        <v>255</v>
      </c>
      <c r="B113" s="294"/>
      <c r="C113" s="1362" t="s">
        <v>256</v>
      </c>
      <c r="D113" s="308" t="s">
        <v>257</v>
      </c>
      <c r="E113" s="306" t="s">
        <v>106</v>
      </c>
      <c r="F113" s="400">
        <v>360</v>
      </c>
      <c r="G113" s="345">
        <v>2</v>
      </c>
      <c r="H113" s="310">
        <f t="shared" si="1"/>
        <v>720</v>
      </c>
      <c r="I113" s="298"/>
      <c r="J113" s="298"/>
      <c r="K113" s="298"/>
      <c r="L113" s="298"/>
      <c r="M113" s="298"/>
      <c r="N113" s="299"/>
      <c r="O113" s="533"/>
    </row>
    <row r="114" spans="1:15" ht="15.75" x14ac:dyDescent="0.25">
      <c r="A114" s="74" t="s">
        <v>258</v>
      </c>
      <c r="B114" s="74"/>
      <c r="C114" s="1363"/>
      <c r="D114" s="164" t="s">
        <v>259</v>
      </c>
      <c r="E114" s="96" t="s">
        <v>40</v>
      </c>
      <c r="F114" s="407">
        <v>99</v>
      </c>
      <c r="G114" s="267">
        <v>0</v>
      </c>
      <c r="H114" s="268">
        <f t="shared" si="1"/>
        <v>0</v>
      </c>
      <c r="I114" s="64"/>
      <c r="J114" s="64"/>
      <c r="K114" s="64"/>
      <c r="L114" s="64"/>
      <c r="M114" s="64"/>
      <c r="N114" s="66"/>
      <c r="O114" s="534"/>
    </row>
    <row r="115" spans="1:15" ht="21.75" customHeight="1" x14ac:dyDescent="0.25">
      <c r="A115" s="74" t="s">
        <v>260</v>
      </c>
      <c r="B115" s="74"/>
      <c r="C115" s="1363"/>
      <c r="D115" s="169" t="s">
        <v>261</v>
      </c>
      <c r="E115" s="96" t="s">
        <v>40</v>
      </c>
      <c r="F115" s="401">
        <v>417.13</v>
      </c>
      <c r="G115" s="267">
        <v>2</v>
      </c>
      <c r="H115" s="221">
        <f t="shared" si="1"/>
        <v>834.26</v>
      </c>
      <c r="I115" s="64"/>
      <c r="J115" s="64"/>
      <c r="K115" s="64"/>
      <c r="L115" s="64"/>
      <c r="M115" s="64"/>
      <c r="N115" s="66"/>
      <c r="O115" s="534"/>
    </row>
    <row r="116" spans="1:15" ht="15.75" x14ac:dyDescent="0.25">
      <c r="A116" s="74" t="s">
        <v>262</v>
      </c>
      <c r="B116" s="74"/>
      <c r="C116" s="1363"/>
      <c r="D116" s="173" t="s">
        <v>263</v>
      </c>
      <c r="E116" s="96" t="s">
        <v>40</v>
      </c>
      <c r="F116" s="401">
        <v>115</v>
      </c>
      <c r="G116" s="267">
        <v>0</v>
      </c>
      <c r="H116" s="221">
        <f t="shared" si="1"/>
        <v>0</v>
      </c>
      <c r="I116" s="64"/>
      <c r="J116" s="64"/>
      <c r="K116" s="64"/>
      <c r="L116" s="64"/>
      <c r="M116" s="64"/>
      <c r="N116" s="66"/>
      <c r="O116" s="534"/>
    </row>
    <row r="117" spans="1:15" ht="16.5" thickBot="1" x14ac:dyDescent="0.3">
      <c r="A117" s="290"/>
      <c r="B117" s="290"/>
      <c r="C117" s="1364"/>
      <c r="D117" s="352" t="s">
        <v>264</v>
      </c>
      <c r="E117" s="314" t="s">
        <v>40</v>
      </c>
      <c r="F117" s="404"/>
      <c r="G117" s="337">
        <v>0</v>
      </c>
      <c r="H117" s="302">
        <f t="shared" si="1"/>
        <v>0</v>
      </c>
      <c r="I117" s="274"/>
      <c r="J117" s="274"/>
      <c r="K117" s="274"/>
      <c r="L117" s="274"/>
      <c r="M117" s="274"/>
      <c r="N117" s="292"/>
      <c r="O117" s="535"/>
    </row>
    <row r="118" spans="1:15" ht="15.75" x14ac:dyDescent="0.25">
      <c r="A118" s="294" t="s">
        <v>265</v>
      </c>
      <c r="B118" s="294"/>
      <c r="C118" s="1342" t="s">
        <v>266</v>
      </c>
      <c r="D118" s="308" t="s">
        <v>267</v>
      </c>
      <c r="E118" s="306" t="s">
        <v>40</v>
      </c>
      <c r="F118" s="400">
        <v>55</v>
      </c>
      <c r="G118" s="345">
        <v>0</v>
      </c>
      <c r="H118" s="310">
        <f t="shared" si="1"/>
        <v>0</v>
      </c>
      <c r="I118" s="298"/>
      <c r="J118" s="298"/>
      <c r="K118" s="298"/>
      <c r="L118" s="298"/>
      <c r="M118" s="298"/>
      <c r="N118" s="299"/>
      <c r="O118" s="533"/>
    </row>
    <row r="119" spans="1:15" ht="16.5" thickBot="1" x14ac:dyDescent="0.3">
      <c r="A119" s="290" t="s">
        <v>268</v>
      </c>
      <c r="B119" s="290"/>
      <c r="C119" s="1344"/>
      <c r="D119" s="291" t="s">
        <v>269</v>
      </c>
      <c r="E119" s="314" t="s">
        <v>40</v>
      </c>
      <c r="F119" s="398">
        <v>88</v>
      </c>
      <c r="G119" s="337">
        <v>0</v>
      </c>
      <c r="H119" s="302">
        <f t="shared" si="1"/>
        <v>0</v>
      </c>
      <c r="I119" s="274"/>
      <c r="J119" s="274"/>
      <c r="K119" s="274"/>
      <c r="L119" s="274"/>
      <c r="M119" s="274"/>
      <c r="N119" s="292"/>
      <c r="O119" s="535"/>
    </row>
    <row r="120" spans="1:15" ht="15.75" customHeight="1" x14ac:dyDescent="0.25">
      <c r="A120" s="294" t="s">
        <v>270</v>
      </c>
      <c r="B120" s="294"/>
      <c r="C120" s="1359" t="s">
        <v>271</v>
      </c>
      <c r="D120" s="308" t="s">
        <v>272</v>
      </c>
      <c r="E120" s="306" t="s">
        <v>40</v>
      </c>
      <c r="F120" s="400">
        <v>59.13</v>
      </c>
      <c r="G120" s="345">
        <v>0</v>
      </c>
      <c r="H120" s="310">
        <f t="shared" si="1"/>
        <v>0</v>
      </c>
      <c r="I120" s="298"/>
      <c r="J120" s="298"/>
      <c r="K120" s="298"/>
      <c r="L120" s="298"/>
      <c r="M120" s="298"/>
      <c r="N120" s="299"/>
      <c r="O120" s="533"/>
    </row>
    <row r="121" spans="1:15" ht="15.75" customHeight="1" thickBot="1" x14ac:dyDescent="0.3">
      <c r="A121" s="290" t="s">
        <v>273</v>
      </c>
      <c r="B121" s="290"/>
      <c r="C121" s="1361"/>
      <c r="D121" s="353" t="s">
        <v>274</v>
      </c>
      <c r="E121" s="314" t="s">
        <v>40</v>
      </c>
      <c r="F121" s="408">
        <v>90</v>
      </c>
      <c r="G121" s="337">
        <v>0</v>
      </c>
      <c r="H121" s="354">
        <f t="shared" si="1"/>
        <v>0</v>
      </c>
      <c r="I121" s="274"/>
      <c r="J121" s="274"/>
      <c r="K121" s="274"/>
      <c r="L121" s="274"/>
      <c r="M121" s="274"/>
      <c r="N121" s="292"/>
      <c r="O121" s="535"/>
    </row>
    <row r="122" spans="1:15" ht="16.5" customHeight="1" thickBot="1" x14ac:dyDescent="0.3">
      <c r="A122" s="319" t="s">
        <v>275</v>
      </c>
      <c r="B122" s="355"/>
      <c r="C122" s="415" t="s">
        <v>276</v>
      </c>
      <c r="D122" s="357" t="s">
        <v>277</v>
      </c>
      <c r="E122" s="330" t="s">
        <v>40</v>
      </c>
      <c r="F122" s="399">
        <v>2216.27</v>
      </c>
      <c r="G122" s="332">
        <v>1</v>
      </c>
      <c r="H122" s="336">
        <f t="shared" si="1"/>
        <v>2216.27</v>
      </c>
      <c r="I122" s="324"/>
      <c r="J122" s="324"/>
      <c r="K122" s="324"/>
      <c r="L122" s="324"/>
      <c r="M122" s="324"/>
      <c r="N122" s="325"/>
      <c r="O122" s="536"/>
    </row>
    <row r="123" spans="1:15" ht="15" customHeight="1" thickBot="1" x14ac:dyDescent="0.3">
      <c r="A123" s="319" t="s">
        <v>278</v>
      </c>
      <c r="B123" s="319"/>
      <c r="C123" s="350" t="s">
        <v>279</v>
      </c>
      <c r="D123" s="321"/>
      <c r="E123" s="330" t="s">
        <v>40</v>
      </c>
      <c r="F123" s="399"/>
      <c r="G123" s="332">
        <v>0</v>
      </c>
      <c r="H123" s="336">
        <f t="shared" si="1"/>
        <v>0</v>
      </c>
      <c r="I123" s="324"/>
      <c r="J123" s="324"/>
      <c r="K123" s="324"/>
      <c r="L123" s="324"/>
      <c r="M123" s="324"/>
      <c r="N123" s="325"/>
      <c r="O123" s="536"/>
    </row>
    <row r="124" spans="1:15" s="262" customFormat="1" ht="14.25" customHeight="1" thickBot="1" x14ac:dyDescent="0.3">
      <c r="A124" s="319" t="s">
        <v>280</v>
      </c>
      <c r="B124" s="319"/>
      <c r="C124" s="458" t="s">
        <v>281</v>
      </c>
      <c r="D124" s="321" t="s">
        <v>282</v>
      </c>
      <c r="E124" s="330" t="s">
        <v>40</v>
      </c>
      <c r="F124" s="399">
        <v>86.96</v>
      </c>
      <c r="G124" s="332">
        <v>0</v>
      </c>
      <c r="H124" s="336">
        <f t="shared" si="1"/>
        <v>0</v>
      </c>
      <c r="I124" s="324"/>
      <c r="J124" s="324"/>
      <c r="K124" s="324"/>
      <c r="L124" s="324"/>
      <c r="M124" s="324"/>
      <c r="N124" s="325"/>
      <c r="O124" s="536"/>
    </row>
    <row r="125" spans="1:15" s="262" customFormat="1" ht="15" customHeight="1" thickBot="1" x14ac:dyDescent="0.3">
      <c r="A125" s="319" t="s">
        <v>283</v>
      </c>
      <c r="B125" s="319"/>
      <c r="C125" s="926" t="s">
        <v>284</v>
      </c>
      <c r="D125" s="321" t="s">
        <v>285</v>
      </c>
      <c r="E125" s="330" t="s">
        <v>40</v>
      </c>
      <c r="F125" s="399">
        <v>97.46</v>
      </c>
      <c r="G125" s="332">
        <v>0</v>
      </c>
      <c r="H125" s="336">
        <f t="shared" si="1"/>
        <v>0</v>
      </c>
      <c r="I125" s="324"/>
      <c r="J125" s="324"/>
      <c r="K125" s="324"/>
      <c r="L125" s="324"/>
      <c r="M125" s="324"/>
      <c r="N125" s="325"/>
      <c r="O125" s="536"/>
    </row>
    <row r="126" spans="1:15" ht="16.5" thickBot="1" x14ac:dyDescent="0.3">
      <c r="A126" s="319" t="s">
        <v>286</v>
      </c>
      <c r="B126" s="319"/>
      <c r="C126" s="350" t="s">
        <v>287</v>
      </c>
      <c r="D126" s="350" t="s">
        <v>287</v>
      </c>
      <c r="E126" s="330" t="s">
        <v>40</v>
      </c>
      <c r="F126" s="399">
        <v>783.59</v>
      </c>
      <c r="G126" s="332">
        <v>0</v>
      </c>
      <c r="H126" s="336">
        <f t="shared" si="1"/>
        <v>0</v>
      </c>
      <c r="I126" s="324"/>
      <c r="J126" s="324"/>
      <c r="K126" s="324"/>
      <c r="L126" s="324"/>
      <c r="M126" s="324"/>
      <c r="N126" s="325"/>
      <c r="O126" s="536"/>
    </row>
    <row r="127" spans="1:15" ht="16.5" thickBot="1" x14ac:dyDescent="0.3">
      <c r="A127" s="319" t="s">
        <v>288</v>
      </c>
      <c r="B127" s="319"/>
      <c r="C127" s="350" t="s">
        <v>289</v>
      </c>
      <c r="D127" s="350" t="s">
        <v>289</v>
      </c>
      <c r="E127" s="330" t="s">
        <v>40</v>
      </c>
      <c r="F127" s="399">
        <v>619.85</v>
      </c>
      <c r="G127" s="332">
        <v>0</v>
      </c>
      <c r="H127" s="336">
        <f t="shared" si="1"/>
        <v>0</v>
      </c>
      <c r="I127" s="324"/>
      <c r="J127" s="324"/>
      <c r="K127" s="324"/>
      <c r="L127" s="324"/>
      <c r="M127" s="324"/>
      <c r="N127" s="325"/>
      <c r="O127" s="536"/>
    </row>
    <row r="128" spans="1:15" ht="16.5" thickBot="1" x14ac:dyDescent="0.3">
      <c r="A128" s="341" t="s">
        <v>290</v>
      </c>
      <c r="B128" s="341"/>
      <c r="C128" s="361" t="s">
        <v>291</v>
      </c>
      <c r="D128" s="361" t="s">
        <v>291</v>
      </c>
      <c r="E128" s="330" t="s">
        <v>40</v>
      </c>
      <c r="F128" s="409">
        <v>744.6</v>
      </c>
      <c r="G128" s="332">
        <v>0</v>
      </c>
      <c r="H128" s="336">
        <f t="shared" si="1"/>
        <v>0</v>
      </c>
      <c r="I128" s="324"/>
      <c r="J128" s="324"/>
      <c r="K128" s="324"/>
      <c r="L128" s="324"/>
      <c r="M128" s="324"/>
      <c r="N128" s="325"/>
      <c r="O128" s="536"/>
    </row>
    <row r="129" spans="1:15" ht="27" customHeight="1" x14ac:dyDescent="0.25">
      <c r="A129" s="386" t="s">
        <v>292</v>
      </c>
      <c r="B129" s="386"/>
      <c r="C129" s="462" t="s">
        <v>293</v>
      </c>
      <c r="D129" s="171" t="s">
        <v>294</v>
      </c>
      <c r="E129" s="387" t="s">
        <v>40</v>
      </c>
      <c r="F129" s="411">
        <v>631.54999999999995</v>
      </c>
      <c r="G129" s="271">
        <v>0</v>
      </c>
      <c r="H129" s="201">
        <f t="shared" si="1"/>
        <v>0</v>
      </c>
      <c r="I129" s="65"/>
      <c r="J129" s="65"/>
      <c r="K129" s="65"/>
      <c r="L129" s="65"/>
      <c r="M129" s="65"/>
      <c r="N129" s="83"/>
      <c r="O129" s="540"/>
    </row>
    <row r="130" spans="1:15" ht="24" customHeight="1" x14ac:dyDescent="0.25">
      <c r="A130" s="74" t="s">
        <v>295</v>
      </c>
      <c r="B130" s="77"/>
      <c r="C130" s="174" t="s">
        <v>296</v>
      </c>
      <c r="D130" s="174" t="s">
        <v>296</v>
      </c>
      <c r="E130" s="96" t="s">
        <v>40</v>
      </c>
      <c r="F130" s="401">
        <v>732.27</v>
      </c>
      <c r="G130" s="267">
        <v>0</v>
      </c>
      <c r="H130" s="221">
        <f t="shared" si="1"/>
        <v>0</v>
      </c>
      <c r="I130" s="64"/>
      <c r="J130" s="64"/>
      <c r="K130" s="64"/>
      <c r="L130" s="64"/>
      <c r="M130" s="64"/>
      <c r="N130" s="66"/>
      <c r="O130" s="534"/>
    </row>
    <row r="131" spans="1:15" ht="16.899999999999999" customHeight="1" thickBot="1" x14ac:dyDescent="0.3">
      <c r="A131" s="290"/>
      <c r="B131" s="289"/>
      <c r="C131" s="413" t="s">
        <v>297</v>
      </c>
      <c r="D131" s="413" t="s">
        <v>297</v>
      </c>
      <c r="E131" s="314" t="s">
        <v>40</v>
      </c>
      <c r="F131" s="398"/>
      <c r="G131" s="337">
        <v>0</v>
      </c>
      <c r="H131" s="302">
        <f t="shared" si="1"/>
        <v>0</v>
      </c>
      <c r="I131" s="274"/>
      <c r="J131" s="274"/>
      <c r="K131" s="274"/>
      <c r="L131" s="274"/>
      <c r="M131" s="274"/>
      <c r="N131" s="292"/>
      <c r="O131" s="535"/>
    </row>
    <row r="132" spans="1:15" ht="15" customHeight="1" thickBot="1" x14ac:dyDescent="0.3">
      <c r="A132" s="319" t="s">
        <v>298</v>
      </c>
      <c r="B132" s="319"/>
      <c r="C132" s="366" t="s">
        <v>299</v>
      </c>
      <c r="D132" s="366" t="s">
        <v>299</v>
      </c>
      <c r="E132" s="330" t="s">
        <v>40</v>
      </c>
      <c r="F132" s="399">
        <v>237.57</v>
      </c>
      <c r="G132" s="332">
        <v>0</v>
      </c>
      <c r="H132" s="336">
        <f t="shared" si="1"/>
        <v>0</v>
      </c>
      <c r="I132" s="324"/>
      <c r="J132" s="324"/>
      <c r="K132" s="324"/>
      <c r="L132" s="324"/>
      <c r="M132" s="324"/>
      <c r="N132" s="325"/>
      <c r="O132" s="536"/>
    </row>
    <row r="133" spans="1:15" ht="16.5" thickBot="1" x14ac:dyDescent="0.3">
      <c r="A133" s="319" t="s">
        <v>300</v>
      </c>
      <c r="B133" s="319"/>
      <c r="C133" s="350" t="s">
        <v>301</v>
      </c>
      <c r="D133" s="350" t="s">
        <v>301</v>
      </c>
      <c r="E133" s="330" t="s">
        <v>40</v>
      </c>
      <c r="F133" s="399">
        <v>528</v>
      </c>
      <c r="G133" s="332">
        <v>0</v>
      </c>
      <c r="H133" s="336">
        <f t="shared" si="1"/>
        <v>0</v>
      </c>
      <c r="I133" s="324"/>
      <c r="J133" s="324"/>
      <c r="K133" s="324"/>
      <c r="L133" s="324"/>
      <c r="M133" s="324"/>
      <c r="N133" s="325"/>
      <c r="O133" s="536"/>
    </row>
    <row r="134" spans="1:15" s="262" customFormat="1" ht="15.75" customHeight="1" x14ac:dyDescent="0.25">
      <c r="A134" s="304" t="s">
        <v>302</v>
      </c>
      <c r="B134" s="304"/>
      <c r="C134" s="1354" t="s">
        <v>303</v>
      </c>
      <c r="D134" s="305" t="s">
        <v>304</v>
      </c>
      <c r="E134" s="306" t="s">
        <v>40</v>
      </c>
      <c r="F134" s="396"/>
      <c r="G134" s="345">
        <v>0</v>
      </c>
      <c r="H134" s="310">
        <f t="shared" si="1"/>
        <v>0</v>
      </c>
      <c r="I134" s="298"/>
      <c r="J134" s="298"/>
      <c r="K134" s="298"/>
      <c r="L134" s="298"/>
      <c r="M134" s="298"/>
      <c r="N134" s="299"/>
      <c r="O134" s="533"/>
    </row>
    <row r="135" spans="1:15" s="262" customFormat="1" ht="16.5" thickBot="1" x14ac:dyDescent="0.3">
      <c r="A135" s="290" t="s">
        <v>305</v>
      </c>
      <c r="B135" s="290"/>
      <c r="C135" s="1355"/>
      <c r="D135" s="291" t="s">
        <v>306</v>
      </c>
      <c r="E135" s="314" t="s">
        <v>40</v>
      </c>
      <c r="F135" s="398"/>
      <c r="G135" s="337">
        <v>0</v>
      </c>
      <c r="H135" s="302">
        <f t="shared" si="1"/>
        <v>0</v>
      </c>
      <c r="I135" s="274"/>
      <c r="J135" s="274"/>
      <c r="K135" s="274"/>
      <c r="L135" s="274"/>
      <c r="M135" s="274"/>
      <c r="N135" s="292"/>
      <c r="O135" s="535"/>
    </row>
    <row r="136" spans="1:15" ht="15.75" x14ac:dyDescent="0.25">
      <c r="A136" s="294" t="s">
        <v>307</v>
      </c>
      <c r="B136" s="294"/>
      <c r="C136" s="1342" t="s">
        <v>308</v>
      </c>
      <c r="D136" s="308" t="s">
        <v>309</v>
      </c>
      <c r="E136" s="306" t="s">
        <v>40</v>
      </c>
      <c r="F136" s="400">
        <v>34</v>
      </c>
      <c r="G136" s="345">
        <v>0</v>
      </c>
      <c r="H136" s="310">
        <f t="shared" si="1"/>
        <v>0</v>
      </c>
      <c r="I136" s="298"/>
      <c r="J136" s="298"/>
      <c r="K136" s="298"/>
      <c r="L136" s="298"/>
      <c r="M136" s="298"/>
      <c r="N136" s="299"/>
      <c r="O136" s="533"/>
    </row>
    <row r="137" spans="1:15" ht="15.75" x14ac:dyDescent="0.25">
      <c r="A137" s="74" t="s">
        <v>310</v>
      </c>
      <c r="B137" s="74"/>
      <c r="C137" s="1343"/>
      <c r="D137" s="175" t="s">
        <v>311</v>
      </c>
      <c r="E137" s="96" t="s">
        <v>40</v>
      </c>
      <c r="F137" s="401">
        <v>94.54</v>
      </c>
      <c r="G137" s="267">
        <v>0</v>
      </c>
      <c r="H137" s="221">
        <f t="shared" si="1"/>
        <v>0</v>
      </c>
      <c r="I137" s="64"/>
      <c r="J137" s="64"/>
      <c r="K137" s="64"/>
      <c r="L137" s="64"/>
      <c r="M137" s="64"/>
      <c r="N137" s="66"/>
      <c r="O137" s="534"/>
    </row>
    <row r="138" spans="1:15" ht="16.5" thickBot="1" x14ac:dyDescent="0.3">
      <c r="A138" s="290" t="s">
        <v>312</v>
      </c>
      <c r="B138" s="290"/>
      <c r="C138" s="1344"/>
      <c r="D138" s="367" t="s">
        <v>313</v>
      </c>
      <c r="E138" s="314" t="s">
        <v>40</v>
      </c>
      <c r="F138" s="398">
        <v>158.38</v>
      </c>
      <c r="G138" s="337">
        <v>0</v>
      </c>
      <c r="H138" s="302">
        <f t="shared" si="1"/>
        <v>0</v>
      </c>
      <c r="I138" s="274"/>
      <c r="J138" s="274"/>
      <c r="K138" s="274"/>
      <c r="L138" s="274"/>
      <c r="M138" s="274"/>
      <c r="N138" s="292"/>
      <c r="O138" s="535"/>
    </row>
    <row r="139" spans="1:15" s="262" customFormat="1" ht="15.75" x14ac:dyDescent="0.25">
      <c r="A139" s="294" t="s">
        <v>314</v>
      </c>
      <c r="B139" s="294"/>
      <c r="C139" s="1342" t="s">
        <v>315</v>
      </c>
      <c r="D139" s="295" t="s">
        <v>316</v>
      </c>
      <c r="E139" s="306" t="s">
        <v>40</v>
      </c>
      <c r="F139" s="400">
        <v>39.369999999999997</v>
      </c>
      <c r="G139" s="345">
        <v>0</v>
      </c>
      <c r="H139" s="310">
        <f t="shared" si="1"/>
        <v>0</v>
      </c>
      <c r="I139" s="298"/>
      <c r="J139" s="298"/>
      <c r="K139" s="298"/>
      <c r="L139" s="298"/>
      <c r="M139" s="298"/>
      <c r="N139" s="299"/>
      <c r="O139" s="533"/>
    </row>
    <row r="140" spans="1:15" s="262" customFormat="1" ht="15.75" x14ac:dyDescent="0.25">
      <c r="A140" s="76" t="s">
        <v>317</v>
      </c>
      <c r="B140" s="76"/>
      <c r="C140" s="1343"/>
      <c r="D140" s="171" t="s">
        <v>318</v>
      </c>
      <c r="E140" s="96" t="s">
        <v>40</v>
      </c>
      <c r="F140" s="397">
        <v>25</v>
      </c>
      <c r="G140" s="267">
        <v>0</v>
      </c>
      <c r="H140" s="221">
        <f t="shared" si="1"/>
        <v>0</v>
      </c>
      <c r="I140" s="64"/>
      <c r="J140" s="64"/>
      <c r="K140" s="64"/>
      <c r="L140" s="64"/>
      <c r="M140" s="64"/>
      <c r="N140" s="66"/>
      <c r="O140" s="534"/>
    </row>
    <row r="141" spans="1:15" s="262" customFormat="1" ht="15.75" x14ac:dyDescent="0.25">
      <c r="A141" s="74" t="s">
        <v>319</v>
      </c>
      <c r="B141" s="74"/>
      <c r="C141" s="1343"/>
      <c r="D141" s="168" t="s">
        <v>320</v>
      </c>
      <c r="E141" s="96" t="s">
        <v>40</v>
      </c>
      <c r="F141" s="401">
        <v>70</v>
      </c>
      <c r="G141" s="267">
        <v>0</v>
      </c>
      <c r="H141" s="221">
        <f t="shared" si="1"/>
        <v>0</v>
      </c>
      <c r="I141" s="64"/>
      <c r="J141" s="64"/>
      <c r="K141" s="64"/>
      <c r="L141" s="64"/>
      <c r="M141" s="64"/>
      <c r="N141" s="66"/>
      <c r="O141" s="534"/>
    </row>
    <row r="142" spans="1:15" s="262" customFormat="1" ht="16.5" thickBot="1" x14ac:dyDescent="0.3">
      <c r="A142" s="290" t="s">
        <v>321</v>
      </c>
      <c r="B142" s="290"/>
      <c r="C142" s="1344"/>
      <c r="D142" s="291" t="s">
        <v>322</v>
      </c>
      <c r="E142" s="314" t="s">
        <v>40</v>
      </c>
      <c r="F142" s="398">
        <v>50</v>
      </c>
      <c r="G142" s="337">
        <v>0</v>
      </c>
      <c r="H142" s="302">
        <f t="shared" si="1"/>
        <v>0</v>
      </c>
      <c r="I142" s="274"/>
      <c r="J142" s="274"/>
      <c r="K142" s="274"/>
      <c r="L142" s="274"/>
      <c r="M142" s="274"/>
      <c r="N142" s="292"/>
      <c r="O142" s="535"/>
    </row>
    <row r="143" spans="1:15" ht="15.75" x14ac:dyDescent="0.25">
      <c r="A143" s="294" t="s">
        <v>323</v>
      </c>
      <c r="B143" s="294"/>
      <c r="C143" s="1342" t="s">
        <v>324</v>
      </c>
      <c r="D143" s="308" t="s">
        <v>325</v>
      </c>
      <c r="E143" s="306" t="s">
        <v>40</v>
      </c>
      <c r="F143" s="400">
        <v>28.65</v>
      </c>
      <c r="G143" s="345">
        <v>2</v>
      </c>
      <c r="H143" s="310">
        <f t="shared" si="1"/>
        <v>57.3</v>
      </c>
      <c r="I143" s="298"/>
      <c r="J143" s="298"/>
      <c r="K143" s="298"/>
      <c r="L143" s="298"/>
      <c r="M143" s="298"/>
      <c r="N143" s="299"/>
      <c r="O143" s="533"/>
    </row>
    <row r="144" spans="1:15" ht="15.75" x14ac:dyDescent="0.25">
      <c r="A144" s="74" t="s">
        <v>326</v>
      </c>
      <c r="B144" s="74"/>
      <c r="C144" s="1343"/>
      <c r="D144" s="168" t="s">
        <v>327</v>
      </c>
      <c r="E144" s="96" t="s">
        <v>40</v>
      </c>
      <c r="F144" s="401">
        <v>28.65</v>
      </c>
      <c r="G144" s="267">
        <v>2</v>
      </c>
      <c r="H144" s="221">
        <f t="shared" si="1"/>
        <v>57.3</v>
      </c>
      <c r="I144" s="64"/>
      <c r="J144" s="64"/>
      <c r="K144" s="64"/>
      <c r="L144" s="64"/>
      <c r="M144" s="64"/>
      <c r="N144" s="66"/>
      <c r="O144" s="534"/>
    </row>
    <row r="145" spans="1:15" ht="15.75" x14ac:dyDescent="0.25">
      <c r="A145" s="74" t="s">
        <v>328</v>
      </c>
      <c r="B145" s="74"/>
      <c r="C145" s="1343"/>
      <c r="D145" s="168" t="s">
        <v>329</v>
      </c>
      <c r="E145" s="96" t="s">
        <v>40</v>
      </c>
      <c r="F145" s="401">
        <v>29.82</v>
      </c>
      <c r="G145" s="267">
        <v>2</v>
      </c>
      <c r="H145" s="221">
        <f t="shared" si="1"/>
        <v>59.64</v>
      </c>
      <c r="I145" s="64"/>
      <c r="J145" s="64"/>
      <c r="K145" s="64"/>
      <c r="L145" s="64"/>
      <c r="M145" s="64"/>
      <c r="N145" s="66"/>
      <c r="O145" s="534"/>
    </row>
    <row r="146" spans="1:15" ht="15.75" x14ac:dyDescent="0.25">
      <c r="A146" s="74" t="s">
        <v>330</v>
      </c>
      <c r="B146" s="74"/>
      <c r="C146" s="1343"/>
      <c r="D146" s="168" t="s">
        <v>331</v>
      </c>
      <c r="E146" s="96" t="s">
        <v>40</v>
      </c>
      <c r="F146" s="401">
        <v>41.13</v>
      </c>
      <c r="G146" s="267">
        <v>2</v>
      </c>
      <c r="H146" s="221">
        <f t="shared" si="1"/>
        <v>82.26</v>
      </c>
      <c r="I146" s="64"/>
      <c r="J146" s="64"/>
      <c r="K146" s="64"/>
      <c r="L146" s="64"/>
      <c r="M146" s="64"/>
      <c r="N146" s="66"/>
      <c r="O146" s="534"/>
    </row>
    <row r="147" spans="1:15" ht="16.5" thickBot="1" x14ac:dyDescent="0.3">
      <c r="A147" s="290" t="s">
        <v>332</v>
      </c>
      <c r="B147" s="290"/>
      <c r="C147" s="1344"/>
      <c r="D147" s="291" t="s">
        <v>333</v>
      </c>
      <c r="E147" s="314" t="s">
        <v>40</v>
      </c>
      <c r="F147" s="398">
        <v>100.58</v>
      </c>
      <c r="G147" s="337">
        <v>2</v>
      </c>
      <c r="H147" s="302">
        <f t="shared" si="1"/>
        <v>201.16</v>
      </c>
      <c r="I147" s="274"/>
      <c r="J147" s="274"/>
      <c r="K147" s="274"/>
      <c r="L147" s="274"/>
      <c r="M147" s="274"/>
      <c r="N147" s="292"/>
      <c r="O147" s="535"/>
    </row>
    <row r="148" spans="1:15" ht="16.5" thickBot="1" x14ac:dyDescent="0.3">
      <c r="A148" s="319" t="s">
        <v>334</v>
      </c>
      <c r="B148" s="319"/>
      <c r="C148" s="463" t="s">
        <v>335</v>
      </c>
      <c r="D148" s="369" t="s">
        <v>336</v>
      </c>
      <c r="E148" s="330" t="s">
        <v>40</v>
      </c>
      <c r="F148" s="399">
        <v>66.08</v>
      </c>
      <c r="G148" s="332">
        <v>1</v>
      </c>
      <c r="H148" s="336">
        <f t="shared" si="1"/>
        <v>66.08</v>
      </c>
      <c r="I148" s="324"/>
      <c r="J148" s="324"/>
      <c r="K148" s="324"/>
      <c r="L148" s="324"/>
      <c r="M148" s="324"/>
      <c r="N148" s="325"/>
      <c r="O148" s="536"/>
    </row>
    <row r="149" spans="1:15" s="262" customFormat="1" ht="16.5" thickBot="1" x14ac:dyDescent="0.3">
      <c r="A149" s="319" t="s">
        <v>337</v>
      </c>
      <c r="B149" s="319"/>
      <c r="C149" s="925" t="s">
        <v>338</v>
      </c>
      <c r="D149" s="321" t="s">
        <v>339</v>
      </c>
      <c r="E149" s="330" t="s">
        <v>40</v>
      </c>
      <c r="F149" s="399">
        <v>43.08</v>
      </c>
      <c r="G149" s="332">
        <v>0</v>
      </c>
      <c r="H149" s="336">
        <f t="shared" si="1"/>
        <v>0</v>
      </c>
      <c r="I149" s="324"/>
      <c r="J149" s="324"/>
      <c r="K149" s="324"/>
      <c r="L149" s="324"/>
      <c r="M149" s="324"/>
      <c r="N149" s="325"/>
      <c r="O149" s="536"/>
    </row>
    <row r="150" spans="1:15" ht="15.75" x14ac:dyDescent="0.25">
      <c r="A150" s="294" t="s">
        <v>340</v>
      </c>
      <c r="B150" s="370"/>
      <c r="C150" s="1356" t="s">
        <v>341</v>
      </c>
      <c r="D150" s="308" t="s">
        <v>342</v>
      </c>
      <c r="E150" s="306" t="s">
        <v>40</v>
      </c>
      <c r="F150" s="400">
        <v>420</v>
      </c>
      <c r="G150" s="345">
        <v>2</v>
      </c>
      <c r="H150" s="310">
        <f t="shared" si="1"/>
        <v>840</v>
      </c>
      <c r="I150" s="298"/>
      <c r="J150" s="298"/>
      <c r="K150" s="298"/>
      <c r="L150" s="298"/>
      <c r="M150" s="298"/>
      <c r="N150" s="299"/>
      <c r="O150" s="533"/>
    </row>
    <row r="151" spans="1:15" ht="16.5" thickBot="1" x14ac:dyDescent="0.3">
      <c r="A151" s="290"/>
      <c r="B151" s="275"/>
      <c r="C151" s="1358"/>
      <c r="D151" s="313" t="s">
        <v>343</v>
      </c>
      <c r="E151" s="314" t="s">
        <v>40</v>
      </c>
      <c r="F151" s="404">
        <v>420</v>
      </c>
      <c r="G151" s="337">
        <v>1</v>
      </c>
      <c r="H151" s="338">
        <f>+G151*F151</f>
        <v>420</v>
      </c>
      <c r="I151" s="274"/>
      <c r="J151" s="274"/>
      <c r="K151" s="274"/>
      <c r="L151" s="274"/>
      <c r="M151" s="274"/>
      <c r="N151" s="292"/>
      <c r="O151" s="535"/>
    </row>
    <row r="152" spans="1:15" ht="24" thickBot="1" x14ac:dyDescent="0.3">
      <c r="A152" s="319" t="s">
        <v>344</v>
      </c>
      <c r="B152" s="371"/>
      <c r="C152" s="458" t="s">
        <v>345</v>
      </c>
      <c r="D152" s="321" t="s">
        <v>346</v>
      </c>
      <c r="E152" s="330" t="s">
        <v>40</v>
      </c>
      <c r="F152" s="399">
        <v>102.61</v>
      </c>
      <c r="G152" s="332">
        <v>3</v>
      </c>
      <c r="H152" s="336">
        <f>+G152*F152</f>
        <v>307.83</v>
      </c>
      <c r="I152" s="324"/>
      <c r="J152" s="324"/>
      <c r="K152" s="324"/>
      <c r="L152" s="324"/>
      <c r="M152" s="324"/>
      <c r="N152" s="325"/>
      <c r="O152" s="536"/>
    </row>
    <row r="153" spans="1:15" s="262" customFormat="1" ht="18" customHeight="1" thickBot="1" x14ac:dyDescent="0.3">
      <c r="A153" s="319" t="s">
        <v>347</v>
      </c>
      <c r="B153" s="319"/>
      <c r="C153" s="350" t="s">
        <v>348</v>
      </c>
      <c r="D153" s="849" t="s">
        <v>349</v>
      </c>
      <c r="E153" s="330" t="s">
        <v>40</v>
      </c>
      <c r="F153" s="399">
        <v>582.82000000000005</v>
      </c>
      <c r="G153" s="332">
        <v>1</v>
      </c>
      <c r="H153" s="336">
        <f>+G153*F153</f>
        <v>582.82000000000005</v>
      </c>
      <c r="I153" s="324"/>
      <c r="J153" s="324"/>
      <c r="K153" s="324"/>
      <c r="L153" s="324"/>
      <c r="M153" s="324"/>
      <c r="N153" s="325"/>
      <c r="O153" s="536"/>
    </row>
    <row r="154" spans="1:15" s="262" customFormat="1" ht="18.75" customHeight="1" thickBot="1" x14ac:dyDescent="0.3">
      <c r="A154" s="319" t="s">
        <v>350</v>
      </c>
      <c r="B154" s="850"/>
      <c r="C154" s="415" t="s">
        <v>351</v>
      </c>
      <c r="D154" s="415" t="s">
        <v>352</v>
      </c>
      <c r="E154" s="330" t="s">
        <v>40</v>
      </c>
      <c r="F154" s="399">
        <v>1408.9</v>
      </c>
      <c r="G154" s="332">
        <v>0</v>
      </c>
      <c r="H154" s="336">
        <f>+G154*F154</f>
        <v>0</v>
      </c>
      <c r="I154" s="324"/>
      <c r="J154" s="324"/>
      <c r="K154" s="324"/>
      <c r="L154" s="324"/>
      <c r="M154" s="324"/>
      <c r="N154" s="325"/>
      <c r="O154" s="536"/>
    </row>
    <row r="155" spans="1:15" ht="15.75" x14ac:dyDescent="0.25">
      <c r="A155" s="73"/>
      <c r="B155" s="259"/>
      <c r="C155" s="373"/>
      <c r="D155" s="373"/>
      <c r="E155" s="97"/>
      <c r="F155" s="416"/>
      <c r="G155" s="445"/>
      <c r="H155" s="201"/>
      <c r="I155" s="65"/>
      <c r="J155" s="65"/>
      <c r="K155" s="65"/>
      <c r="L155" s="65"/>
      <c r="M155" s="65"/>
      <c r="N155" s="83"/>
      <c r="O155" s="540"/>
    </row>
    <row r="156" spans="1:15" ht="23.25" customHeight="1" x14ac:dyDescent="0.2">
      <c r="A156" s="1372" t="s">
        <v>353</v>
      </c>
      <c r="B156" s="1373"/>
      <c r="C156" s="1373"/>
      <c r="D156" s="281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552"/>
    </row>
    <row r="157" spans="1:15" ht="16.5" thickBot="1" x14ac:dyDescent="0.25">
      <c r="A157" s="617" t="s">
        <v>354</v>
      </c>
      <c r="B157" s="282"/>
      <c r="C157" s="459"/>
      <c r="D157" s="283"/>
      <c r="E157" s="283"/>
      <c r="F157" s="283"/>
      <c r="G157" s="283"/>
      <c r="H157" s="283"/>
      <c r="I157" s="283"/>
      <c r="J157" s="283"/>
      <c r="K157" s="283"/>
      <c r="L157" s="283"/>
      <c r="M157" s="283"/>
      <c r="N157" s="283"/>
      <c r="O157" s="554"/>
    </row>
    <row r="158" spans="1:15" ht="18" customHeight="1" thickBot="1" x14ac:dyDescent="0.3">
      <c r="A158" s="612"/>
      <c r="B158" s="1365" t="s">
        <v>355</v>
      </c>
      <c r="C158" s="1368" t="s">
        <v>356</v>
      </c>
      <c r="D158" s="417" t="s">
        <v>357</v>
      </c>
      <c r="E158" s="96" t="s">
        <v>40</v>
      </c>
      <c r="F158" s="397">
        <v>4500</v>
      </c>
      <c r="G158" s="267">
        <v>1</v>
      </c>
      <c r="H158" s="310">
        <f t="shared" ref="H158:H160" si="2">+G158*F158</f>
        <v>4500</v>
      </c>
      <c r="I158" s="64"/>
      <c r="J158" s="64"/>
      <c r="K158" s="64"/>
      <c r="L158" s="64"/>
      <c r="M158" s="64"/>
      <c r="N158" s="66"/>
      <c r="O158" s="534"/>
    </row>
    <row r="159" spans="1:15" ht="15" customHeight="1" thickBot="1" x14ac:dyDescent="0.3">
      <c r="A159" s="612"/>
      <c r="B159" s="1366"/>
      <c r="C159" s="1369"/>
      <c r="D159" s="417" t="s">
        <v>358</v>
      </c>
      <c r="E159" s="96" t="s">
        <v>40</v>
      </c>
      <c r="F159" s="397">
        <v>4500</v>
      </c>
      <c r="G159" s="271">
        <v>1</v>
      </c>
      <c r="H159" s="310">
        <f t="shared" si="2"/>
        <v>4500</v>
      </c>
      <c r="I159" s="64"/>
      <c r="J159" s="64"/>
      <c r="K159" s="64"/>
      <c r="L159" s="64"/>
      <c r="M159" s="64"/>
      <c r="N159" s="66"/>
      <c r="O159" s="534"/>
    </row>
    <row r="160" spans="1:15" ht="16.899999999999999" customHeight="1" thickBot="1" x14ac:dyDescent="0.3">
      <c r="A160" s="612"/>
      <c r="B160" s="1366"/>
      <c r="C160" s="1369"/>
      <c r="D160" s="177" t="s">
        <v>359</v>
      </c>
      <c r="E160" s="96" t="s">
        <v>40</v>
      </c>
      <c r="F160" s="397">
        <v>4500</v>
      </c>
      <c r="G160" s="271">
        <v>1</v>
      </c>
      <c r="H160" s="310">
        <f t="shared" si="2"/>
        <v>4500</v>
      </c>
      <c r="I160" s="64"/>
      <c r="J160" s="64"/>
      <c r="K160" s="64"/>
      <c r="L160" s="64"/>
      <c r="M160" s="64"/>
      <c r="N160" s="66"/>
      <c r="O160" s="534"/>
    </row>
    <row r="161" spans="1:25" ht="16.899999999999999" customHeight="1" thickBot="1" x14ac:dyDescent="0.3">
      <c r="A161" s="612"/>
      <c r="B161" s="1366"/>
      <c r="C161" s="1370"/>
      <c r="D161" s="276" t="s">
        <v>360</v>
      </c>
      <c r="E161" s="314" t="s">
        <v>40</v>
      </c>
      <c r="F161" s="404">
        <v>6500</v>
      </c>
      <c r="G161" s="418">
        <v>1</v>
      </c>
      <c r="H161" s="310">
        <f t="shared" ref="H161:H196" si="3">+G161*F161</f>
        <v>6500</v>
      </c>
      <c r="I161" s="64"/>
      <c r="J161" s="64"/>
      <c r="K161" s="64"/>
      <c r="L161" s="64"/>
      <c r="M161" s="64"/>
      <c r="N161" s="66"/>
      <c r="O161" s="534"/>
    </row>
    <row r="162" spans="1:25" ht="16.899999999999999" customHeight="1" x14ac:dyDescent="0.25">
      <c r="A162" s="612"/>
      <c r="B162" s="1366"/>
      <c r="C162" s="1371" t="s">
        <v>361</v>
      </c>
      <c r="D162" s="344" t="s">
        <v>362</v>
      </c>
      <c r="E162" s="296" t="s">
        <v>40</v>
      </c>
      <c r="F162" s="400">
        <v>3800</v>
      </c>
      <c r="G162" s="345">
        <v>1</v>
      </c>
      <c r="H162" s="310">
        <f t="shared" si="3"/>
        <v>3800</v>
      </c>
      <c r="I162" s="64"/>
      <c r="J162" s="64"/>
      <c r="K162" s="64"/>
      <c r="L162" s="64"/>
      <c r="M162" s="64"/>
      <c r="N162" s="66"/>
      <c r="O162" s="534"/>
    </row>
    <row r="163" spans="1:25" ht="15.75" x14ac:dyDescent="0.25">
      <c r="A163" s="612"/>
      <c r="B163" s="1366"/>
      <c r="C163" s="1369"/>
      <c r="D163" s="164" t="s">
        <v>363</v>
      </c>
      <c r="E163" s="95" t="s">
        <v>40</v>
      </c>
      <c r="F163" s="401">
        <v>3800</v>
      </c>
      <c r="G163" s="271">
        <v>1</v>
      </c>
      <c r="H163" s="221">
        <f t="shared" si="3"/>
        <v>3800</v>
      </c>
      <c r="I163" s="64"/>
      <c r="J163" s="64"/>
      <c r="K163" s="64"/>
      <c r="L163" s="185"/>
      <c r="M163" s="185"/>
      <c r="N163" s="185"/>
      <c r="O163" s="555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</row>
    <row r="164" spans="1:25" ht="15" customHeight="1" x14ac:dyDescent="0.25">
      <c r="A164" s="612"/>
      <c r="B164" s="1366"/>
      <c r="C164" s="1369"/>
      <c r="D164" s="164" t="s">
        <v>364</v>
      </c>
      <c r="E164" s="95" t="s">
        <v>40</v>
      </c>
      <c r="F164" s="401">
        <v>3800</v>
      </c>
      <c r="G164" s="271">
        <v>1</v>
      </c>
      <c r="H164" s="221">
        <f t="shared" si="3"/>
        <v>3800</v>
      </c>
      <c r="I164" s="64"/>
      <c r="J164" s="64"/>
      <c r="K164" s="64"/>
      <c r="L164" s="64"/>
      <c r="M164" s="64"/>
      <c r="N164" s="66"/>
      <c r="O164" s="534"/>
    </row>
    <row r="165" spans="1:25" ht="16.5" thickBot="1" x14ac:dyDescent="0.3">
      <c r="A165" s="612"/>
      <c r="B165" s="1366"/>
      <c r="C165" s="1370"/>
      <c r="D165" s="276" t="s">
        <v>365</v>
      </c>
      <c r="E165" s="277" t="s">
        <v>40</v>
      </c>
      <c r="F165" s="398">
        <v>5400</v>
      </c>
      <c r="G165" s="418">
        <v>1</v>
      </c>
      <c r="H165" s="302">
        <f t="shared" si="3"/>
        <v>5400</v>
      </c>
      <c r="I165" s="64"/>
      <c r="J165" s="64"/>
      <c r="K165" s="64"/>
      <c r="L165" s="64"/>
      <c r="M165" s="64"/>
      <c r="N165" s="66"/>
      <c r="O165" s="534"/>
    </row>
    <row r="166" spans="1:25" ht="17.45" customHeight="1" thickBot="1" x14ac:dyDescent="0.3">
      <c r="A166" s="612"/>
      <c r="B166" s="1366"/>
      <c r="C166" s="1371" t="s">
        <v>366</v>
      </c>
      <c r="D166" s="344" t="s">
        <v>367</v>
      </c>
      <c r="E166" s="306" t="s">
        <v>40</v>
      </c>
      <c r="F166" s="396">
        <v>3500</v>
      </c>
      <c r="G166" s="345">
        <v>1</v>
      </c>
      <c r="H166" s="310">
        <f t="shared" si="3"/>
        <v>3500</v>
      </c>
      <c r="I166" s="64"/>
      <c r="J166" s="64"/>
      <c r="K166" s="64"/>
      <c r="L166" s="64"/>
      <c r="M166" s="64"/>
      <c r="N166" s="66"/>
      <c r="O166" s="534"/>
    </row>
    <row r="167" spans="1:25" ht="16.5" thickBot="1" x14ac:dyDescent="0.3">
      <c r="A167" s="612"/>
      <c r="B167" s="1366"/>
      <c r="C167" s="1369"/>
      <c r="D167" s="164" t="s">
        <v>368</v>
      </c>
      <c r="E167" s="96" t="s">
        <v>40</v>
      </c>
      <c r="F167" s="397">
        <v>3500</v>
      </c>
      <c r="G167" s="345">
        <v>1</v>
      </c>
      <c r="H167" s="221">
        <f t="shared" si="3"/>
        <v>3500</v>
      </c>
      <c r="I167" s="64"/>
      <c r="J167" s="64"/>
      <c r="K167" s="64"/>
      <c r="L167" s="64"/>
      <c r="M167" s="64"/>
      <c r="N167" s="66"/>
      <c r="O167" s="534"/>
    </row>
    <row r="168" spans="1:25" ht="16.5" thickBot="1" x14ac:dyDescent="0.3">
      <c r="A168" s="612"/>
      <c r="B168" s="1366"/>
      <c r="C168" s="1369"/>
      <c r="D168" s="164" t="s">
        <v>369</v>
      </c>
      <c r="E168" s="96" t="s">
        <v>40</v>
      </c>
      <c r="F168" s="397">
        <v>3500</v>
      </c>
      <c r="G168" s="345">
        <v>1</v>
      </c>
      <c r="H168" s="221">
        <f t="shared" si="3"/>
        <v>3500</v>
      </c>
      <c r="I168" s="64"/>
      <c r="J168" s="64"/>
      <c r="K168" s="64"/>
      <c r="L168" s="64"/>
      <c r="M168" s="64"/>
      <c r="N168" s="66"/>
      <c r="O168" s="534"/>
    </row>
    <row r="169" spans="1:25" ht="16.5" thickBot="1" x14ac:dyDescent="0.3">
      <c r="A169" s="612"/>
      <c r="B169" s="1366"/>
      <c r="C169" s="1370"/>
      <c r="D169" s="276" t="s">
        <v>370</v>
      </c>
      <c r="E169" s="314" t="s">
        <v>40</v>
      </c>
      <c r="F169" s="404">
        <v>5500</v>
      </c>
      <c r="G169" s="345">
        <v>1</v>
      </c>
      <c r="H169" s="302">
        <f t="shared" si="3"/>
        <v>5500</v>
      </c>
      <c r="I169" s="64"/>
      <c r="J169" s="64"/>
      <c r="K169" s="64"/>
      <c r="L169" s="64"/>
      <c r="M169" s="64"/>
      <c r="N169" s="66"/>
      <c r="O169" s="534"/>
    </row>
    <row r="170" spans="1:25" ht="18" customHeight="1" x14ac:dyDescent="0.25">
      <c r="A170" s="612"/>
      <c r="B170" s="1366"/>
      <c r="C170" s="1371" t="s">
        <v>371</v>
      </c>
      <c r="D170" s="344" t="s">
        <v>372</v>
      </c>
      <c r="E170" s="296" t="s">
        <v>40</v>
      </c>
      <c r="F170" s="400">
        <v>2900</v>
      </c>
      <c r="G170" s="345">
        <v>0</v>
      </c>
      <c r="H170" s="310">
        <f t="shared" si="3"/>
        <v>0</v>
      </c>
      <c r="I170" s="64"/>
      <c r="J170" s="64"/>
      <c r="K170" s="64"/>
      <c r="L170" s="64"/>
      <c r="M170" s="64"/>
      <c r="N170" s="66"/>
      <c r="O170" s="534"/>
    </row>
    <row r="171" spans="1:25" ht="15.75" x14ac:dyDescent="0.25">
      <c r="A171" s="612"/>
      <c r="B171" s="1366"/>
      <c r="C171" s="1369"/>
      <c r="D171" s="164" t="s">
        <v>373</v>
      </c>
      <c r="E171" s="95" t="s">
        <v>40</v>
      </c>
      <c r="F171" s="401">
        <v>2900</v>
      </c>
      <c r="G171" s="271">
        <v>0</v>
      </c>
      <c r="H171" s="221">
        <f t="shared" si="3"/>
        <v>0</v>
      </c>
      <c r="I171" s="64"/>
      <c r="J171" s="64"/>
      <c r="K171" s="64"/>
      <c r="L171" s="64"/>
      <c r="M171" s="64"/>
      <c r="N171" s="66"/>
      <c r="O171" s="534"/>
    </row>
    <row r="172" spans="1:25" ht="15.75" x14ac:dyDescent="0.25">
      <c r="A172" s="612"/>
      <c r="B172" s="1366"/>
      <c r="C172" s="1369"/>
      <c r="D172" s="164" t="s">
        <v>374</v>
      </c>
      <c r="E172" s="95" t="s">
        <v>40</v>
      </c>
      <c r="F172" s="401">
        <v>2900</v>
      </c>
      <c r="G172" s="271">
        <v>0</v>
      </c>
      <c r="H172" s="221">
        <f t="shared" si="3"/>
        <v>0</v>
      </c>
      <c r="I172" s="64"/>
      <c r="J172" s="64"/>
      <c r="K172" s="64"/>
      <c r="L172" s="64"/>
      <c r="M172" s="64"/>
      <c r="N172" s="66"/>
      <c r="O172" s="534"/>
    </row>
    <row r="173" spans="1:25" ht="16.5" thickBot="1" x14ac:dyDescent="0.3">
      <c r="A173" s="618"/>
      <c r="B173" s="1366"/>
      <c r="C173" s="1370"/>
      <c r="D173" s="276" t="s">
        <v>375</v>
      </c>
      <c r="E173" s="314" t="s">
        <v>40</v>
      </c>
      <c r="F173" s="398">
        <v>5800</v>
      </c>
      <c r="G173" s="418">
        <v>0</v>
      </c>
      <c r="H173" s="302">
        <f t="shared" si="3"/>
        <v>0</v>
      </c>
      <c r="I173" s="127"/>
      <c r="J173" s="127"/>
      <c r="K173" s="127"/>
      <c r="L173" s="127"/>
      <c r="M173" s="64"/>
      <c r="N173" s="66"/>
      <c r="O173" s="534"/>
    </row>
    <row r="174" spans="1:25" ht="18" customHeight="1" x14ac:dyDescent="0.25">
      <c r="A174" s="612"/>
      <c r="B174" s="1366"/>
      <c r="C174" s="1371" t="s">
        <v>376</v>
      </c>
      <c r="D174" s="344" t="s">
        <v>377</v>
      </c>
      <c r="E174" s="296" t="s">
        <v>40</v>
      </c>
      <c r="F174" s="400">
        <v>5200</v>
      </c>
      <c r="G174" s="345">
        <v>0</v>
      </c>
      <c r="H174" s="310">
        <f t="shared" si="3"/>
        <v>0</v>
      </c>
      <c r="I174" s="64"/>
      <c r="J174" s="64"/>
      <c r="K174" s="64"/>
      <c r="L174" s="64"/>
      <c r="M174" s="64"/>
      <c r="N174" s="66"/>
      <c r="O174" s="534"/>
    </row>
    <row r="175" spans="1:25" ht="16.5" thickBot="1" x14ac:dyDescent="0.3">
      <c r="A175" s="612"/>
      <c r="B175" s="1366"/>
      <c r="C175" s="1370"/>
      <c r="D175" s="276" t="s">
        <v>378</v>
      </c>
      <c r="E175" s="277" t="s">
        <v>40</v>
      </c>
      <c r="F175" s="398">
        <v>5000</v>
      </c>
      <c r="G175" s="418">
        <v>0</v>
      </c>
      <c r="H175" s="302">
        <f t="shared" si="3"/>
        <v>0</v>
      </c>
      <c r="I175" s="64"/>
      <c r="J175" s="64"/>
      <c r="K175" s="64"/>
      <c r="L175" s="64"/>
      <c r="M175" s="64"/>
      <c r="N175" s="66"/>
      <c r="O175" s="534"/>
    </row>
    <row r="176" spans="1:25" ht="16.5" thickBot="1" x14ac:dyDescent="0.3">
      <c r="A176" s="612"/>
      <c r="B176" s="1366"/>
      <c r="C176" s="1371" t="s">
        <v>379</v>
      </c>
      <c r="D176" s="344" t="s">
        <v>380</v>
      </c>
      <c r="E176" s="296" t="s">
        <v>40</v>
      </c>
      <c r="F176" s="420">
        <v>2300</v>
      </c>
      <c r="G176" s="271">
        <v>0</v>
      </c>
      <c r="H176" s="201">
        <f t="shared" si="3"/>
        <v>0</v>
      </c>
      <c r="I176" s="64"/>
      <c r="J176" s="64"/>
      <c r="K176" s="64"/>
      <c r="L176" s="64"/>
      <c r="M176" s="64"/>
      <c r="N176" s="66"/>
      <c r="O176" s="534"/>
    </row>
    <row r="177" spans="1:15" ht="16.5" thickBot="1" x14ac:dyDescent="0.3">
      <c r="A177" s="612"/>
      <c r="B177" s="1366"/>
      <c r="C177" s="1369"/>
      <c r="D177" s="344" t="s">
        <v>381</v>
      </c>
      <c r="E177" s="95" t="s">
        <v>40</v>
      </c>
      <c r="F177" s="420">
        <v>2300</v>
      </c>
      <c r="G177" s="271">
        <v>0</v>
      </c>
      <c r="H177" s="201">
        <f t="shared" si="3"/>
        <v>0</v>
      </c>
      <c r="I177" s="64"/>
      <c r="J177" s="64"/>
      <c r="K177" s="64"/>
      <c r="L177" s="64"/>
      <c r="M177" s="64"/>
      <c r="N177" s="66"/>
      <c r="O177" s="534"/>
    </row>
    <row r="178" spans="1:15" ht="16.5" thickBot="1" x14ac:dyDescent="0.3">
      <c r="A178" s="612"/>
      <c r="B178" s="1366"/>
      <c r="C178" s="1369"/>
      <c r="D178" s="344" t="s">
        <v>382</v>
      </c>
      <c r="E178" s="95" t="s">
        <v>40</v>
      </c>
      <c r="F178" s="420">
        <v>2300</v>
      </c>
      <c r="G178" s="271">
        <v>0</v>
      </c>
      <c r="H178" s="201">
        <f t="shared" si="3"/>
        <v>0</v>
      </c>
      <c r="I178" s="64"/>
      <c r="J178" s="64"/>
      <c r="K178" s="64"/>
      <c r="L178" s="64"/>
      <c r="M178" s="64"/>
      <c r="N178" s="66"/>
      <c r="O178" s="534"/>
    </row>
    <row r="179" spans="1:15" ht="16.5" thickBot="1" x14ac:dyDescent="0.3">
      <c r="A179" s="612"/>
      <c r="B179" s="1367"/>
      <c r="C179" s="1370"/>
      <c r="D179" s="344" t="s">
        <v>383</v>
      </c>
      <c r="E179" s="277" t="s">
        <v>40</v>
      </c>
      <c r="F179" s="398">
        <v>4700</v>
      </c>
      <c r="G179" s="271">
        <v>0</v>
      </c>
      <c r="H179" s="201">
        <f t="shared" si="3"/>
        <v>0</v>
      </c>
      <c r="I179" s="64"/>
      <c r="J179" s="64"/>
      <c r="K179" s="64"/>
      <c r="L179" s="64"/>
      <c r="M179" s="64"/>
      <c r="N179" s="66"/>
      <c r="O179" s="534"/>
    </row>
    <row r="180" spans="1:15" ht="15.75" x14ac:dyDescent="0.25">
      <c r="A180" s="612"/>
      <c r="B180" s="1376" t="s">
        <v>384</v>
      </c>
      <c r="C180" s="1371" t="s">
        <v>385</v>
      </c>
      <c r="D180" s="344" t="s">
        <v>386</v>
      </c>
      <c r="E180" s="296" t="s">
        <v>40</v>
      </c>
      <c r="F180" s="400">
        <v>13500</v>
      </c>
      <c r="G180" s="345">
        <v>0</v>
      </c>
      <c r="H180" s="310">
        <f t="shared" si="3"/>
        <v>0</v>
      </c>
      <c r="I180" s="64"/>
      <c r="J180" s="64"/>
      <c r="K180" s="64"/>
      <c r="L180" s="64"/>
      <c r="M180" s="64"/>
      <c r="N180" s="66"/>
      <c r="O180" s="534"/>
    </row>
    <row r="181" spans="1:15" ht="15.75" customHeight="1" x14ac:dyDescent="0.25">
      <c r="A181" s="612"/>
      <c r="B181" s="1376"/>
      <c r="C181" s="1369"/>
      <c r="D181" s="164" t="s">
        <v>387</v>
      </c>
      <c r="E181" s="95" t="s">
        <v>40</v>
      </c>
      <c r="F181" s="401">
        <v>13500</v>
      </c>
      <c r="G181" s="271">
        <v>0</v>
      </c>
      <c r="H181" s="221">
        <f t="shared" si="3"/>
        <v>0</v>
      </c>
      <c r="I181" s="64"/>
      <c r="J181" s="64"/>
      <c r="K181" s="64"/>
      <c r="L181" s="64"/>
      <c r="M181" s="64"/>
      <c r="N181" s="66"/>
      <c r="O181" s="534"/>
    </row>
    <row r="182" spans="1:15" ht="17.25" customHeight="1" x14ac:dyDescent="0.25">
      <c r="A182" s="612"/>
      <c r="B182" s="1376"/>
      <c r="C182" s="1369"/>
      <c r="D182" s="164" t="s">
        <v>388</v>
      </c>
      <c r="E182" s="95" t="s">
        <v>40</v>
      </c>
      <c r="F182" s="401">
        <v>13500</v>
      </c>
      <c r="G182" s="271">
        <v>0</v>
      </c>
      <c r="H182" s="221">
        <f t="shared" si="3"/>
        <v>0</v>
      </c>
      <c r="I182" s="64"/>
      <c r="J182" s="64"/>
      <c r="K182" s="64"/>
      <c r="L182" s="64"/>
      <c r="M182" s="64"/>
      <c r="N182" s="66"/>
      <c r="O182" s="534"/>
    </row>
    <row r="183" spans="1:15" ht="14.25" customHeight="1" thickBot="1" x14ac:dyDescent="0.3">
      <c r="A183" s="612"/>
      <c r="B183" s="1376"/>
      <c r="C183" s="1370"/>
      <c r="D183" s="276" t="s">
        <v>389</v>
      </c>
      <c r="E183" s="277" t="s">
        <v>40</v>
      </c>
      <c r="F183" s="398">
        <v>10500</v>
      </c>
      <c r="G183" s="418">
        <v>0</v>
      </c>
      <c r="H183" s="302">
        <f t="shared" si="3"/>
        <v>0</v>
      </c>
      <c r="I183" s="64"/>
      <c r="J183" s="64"/>
      <c r="K183" s="64"/>
      <c r="L183" s="64"/>
      <c r="M183" s="64"/>
      <c r="N183" s="66"/>
      <c r="O183" s="534"/>
    </row>
    <row r="184" spans="1:15" ht="22.5" customHeight="1" x14ac:dyDescent="0.25">
      <c r="A184" s="612"/>
      <c r="B184" s="1376"/>
      <c r="C184" s="1371" t="s">
        <v>390</v>
      </c>
      <c r="D184" s="421" t="s">
        <v>391</v>
      </c>
      <c r="E184" s="422" t="s">
        <v>40</v>
      </c>
      <c r="F184" s="400">
        <v>18900</v>
      </c>
      <c r="G184" s="345">
        <v>0</v>
      </c>
      <c r="H184" s="310">
        <f t="shared" si="3"/>
        <v>0</v>
      </c>
      <c r="I184" s="64"/>
      <c r="J184" s="64"/>
      <c r="K184" s="64"/>
      <c r="L184" s="64"/>
      <c r="M184" s="64"/>
      <c r="N184" s="66"/>
      <c r="O184" s="534"/>
    </row>
    <row r="185" spans="1:15" ht="15.75" x14ac:dyDescent="0.25">
      <c r="A185" s="612"/>
      <c r="B185" s="1376"/>
      <c r="C185" s="1369"/>
      <c r="D185" s="164" t="s">
        <v>392</v>
      </c>
      <c r="E185" s="95" t="s">
        <v>40</v>
      </c>
      <c r="F185" s="401">
        <v>18900</v>
      </c>
      <c r="G185" s="271">
        <v>0</v>
      </c>
      <c r="H185" s="221">
        <f t="shared" si="3"/>
        <v>0</v>
      </c>
      <c r="I185" s="64"/>
      <c r="J185" s="64"/>
      <c r="K185" s="64"/>
      <c r="L185" s="64"/>
      <c r="M185" s="64"/>
      <c r="N185" s="66"/>
      <c r="O185" s="534"/>
    </row>
    <row r="186" spans="1:15" ht="15.75" x14ac:dyDescent="0.25">
      <c r="A186" s="612"/>
      <c r="B186" s="1376"/>
      <c r="C186" s="1369"/>
      <c r="D186" s="164" t="s">
        <v>393</v>
      </c>
      <c r="E186" s="95" t="s">
        <v>40</v>
      </c>
      <c r="F186" s="401">
        <v>18900</v>
      </c>
      <c r="G186" s="271">
        <v>0</v>
      </c>
      <c r="H186" s="221">
        <f t="shared" si="3"/>
        <v>0</v>
      </c>
      <c r="I186" s="64"/>
      <c r="J186" s="64"/>
      <c r="K186" s="64"/>
      <c r="L186" s="64"/>
      <c r="M186" s="64"/>
      <c r="N186" s="66"/>
      <c r="O186" s="534"/>
    </row>
    <row r="187" spans="1:15" ht="16.149999999999999" customHeight="1" thickBot="1" x14ac:dyDescent="0.3">
      <c r="A187" s="612"/>
      <c r="B187" s="1376"/>
      <c r="C187" s="1370"/>
      <c r="D187" s="276" t="s">
        <v>394</v>
      </c>
      <c r="E187" s="277" t="s">
        <v>40</v>
      </c>
      <c r="F187" s="398">
        <v>16700</v>
      </c>
      <c r="G187" s="418">
        <v>0</v>
      </c>
      <c r="H187" s="302">
        <f t="shared" si="3"/>
        <v>0</v>
      </c>
      <c r="I187" s="64"/>
      <c r="J187" s="64"/>
      <c r="K187" s="64"/>
      <c r="L187" s="64"/>
      <c r="M187" s="64"/>
      <c r="N187" s="66"/>
      <c r="O187" s="534"/>
    </row>
    <row r="188" spans="1:15" ht="15.75" x14ac:dyDescent="0.25">
      <c r="A188" s="612"/>
      <c r="B188" s="1376"/>
      <c r="C188" s="1371" t="s">
        <v>395</v>
      </c>
      <c r="D188" s="344" t="s">
        <v>396</v>
      </c>
      <c r="E188" s="296" t="s">
        <v>40</v>
      </c>
      <c r="F188" s="400">
        <v>13800</v>
      </c>
      <c r="G188" s="345">
        <v>0</v>
      </c>
      <c r="H188" s="310">
        <f t="shared" si="3"/>
        <v>0</v>
      </c>
      <c r="I188" s="64"/>
      <c r="J188" s="64"/>
      <c r="K188" s="64"/>
      <c r="L188" s="64"/>
      <c r="M188" s="64"/>
      <c r="N188" s="66"/>
      <c r="O188" s="534"/>
    </row>
    <row r="189" spans="1:15" ht="15.75" x14ac:dyDescent="0.25">
      <c r="A189" s="612"/>
      <c r="B189" s="1376"/>
      <c r="C189" s="1369"/>
      <c r="D189" s="164" t="s">
        <v>397</v>
      </c>
      <c r="E189" s="95" t="s">
        <v>40</v>
      </c>
      <c r="F189" s="401">
        <v>13800</v>
      </c>
      <c r="G189" s="271">
        <v>0</v>
      </c>
      <c r="H189" s="221">
        <f t="shared" si="3"/>
        <v>0</v>
      </c>
      <c r="I189" s="64"/>
      <c r="J189" s="64"/>
      <c r="K189" s="64"/>
      <c r="L189" s="64"/>
      <c r="M189" s="64"/>
      <c r="N189" s="66"/>
      <c r="O189" s="534"/>
    </row>
    <row r="190" spans="1:15" ht="15.6" customHeight="1" x14ac:dyDescent="0.25">
      <c r="A190" s="612"/>
      <c r="B190" s="1376"/>
      <c r="C190" s="1369"/>
      <c r="D190" s="164" t="s">
        <v>398</v>
      </c>
      <c r="E190" s="95" t="s">
        <v>40</v>
      </c>
      <c r="F190" s="401">
        <v>13800</v>
      </c>
      <c r="G190" s="271">
        <v>0</v>
      </c>
      <c r="H190" s="221">
        <f t="shared" si="3"/>
        <v>0</v>
      </c>
      <c r="I190" s="64"/>
      <c r="J190" s="64"/>
      <c r="K190" s="64"/>
      <c r="L190" s="64"/>
      <c r="M190" s="64"/>
      <c r="N190" s="66"/>
      <c r="O190" s="534"/>
    </row>
    <row r="191" spans="1:15" ht="16.5" thickBot="1" x14ac:dyDescent="0.3">
      <c r="A191" s="612"/>
      <c r="B191" s="1376"/>
      <c r="C191" s="1370"/>
      <c r="D191" s="276" t="s">
        <v>399</v>
      </c>
      <c r="E191" s="277" t="s">
        <v>40</v>
      </c>
      <c r="F191" s="398">
        <v>11000</v>
      </c>
      <c r="G191" s="418">
        <v>0</v>
      </c>
      <c r="H191" s="302">
        <f t="shared" si="3"/>
        <v>0</v>
      </c>
      <c r="I191" s="64"/>
      <c r="J191" s="64"/>
      <c r="K191" s="64"/>
      <c r="L191" s="64"/>
      <c r="M191" s="64"/>
      <c r="N191" s="66"/>
      <c r="O191" s="534"/>
    </row>
    <row r="192" spans="1:15" ht="18" customHeight="1" thickBot="1" x14ac:dyDescent="0.3">
      <c r="A192" s="612"/>
      <c r="B192" s="1376"/>
      <c r="C192" s="424" t="s">
        <v>400</v>
      </c>
      <c r="D192" s="424" t="s">
        <v>401</v>
      </c>
      <c r="E192" s="425" t="s">
        <v>40</v>
      </c>
      <c r="F192" s="399">
        <v>11000</v>
      </c>
      <c r="G192" s="332">
        <v>0</v>
      </c>
      <c r="H192" s="336">
        <f t="shared" si="3"/>
        <v>0</v>
      </c>
      <c r="I192" s="64"/>
      <c r="J192" s="64"/>
      <c r="K192" s="64"/>
      <c r="L192" s="64"/>
      <c r="M192" s="64"/>
      <c r="N192" s="66"/>
      <c r="O192" s="534"/>
    </row>
    <row r="193" spans="1:15" ht="14.25" customHeight="1" x14ac:dyDescent="0.25">
      <c r="A193" s="612"/>
      <c r="B193" s="1376"/>
      <c r="C193" s="1371" t="s">
        <v>402</v>
      </c>
      <c r="D193" s="426" t="s">
        <v>403</v>
      </c>
      <c r="E193" s="97" t="s">
        <v>40</v>
      </c>
      <c r="F193" s="416">
        <v>22977</v>
      </c>
      <c r="G193" s="271">
        <v>0</v>
      </c>
      <c r="H193" s="201">
        <f t="shared" si="3"/>
        <v>0</v>
      </c>
      <c r="I193" s="64"/>
      <c r="J193" s="64"/>
      <c r="K193" s="64"/>
      <c r="L193" s="64"/>
      <c r="M193" s="64"/>
      <c r="N193" s="66"/>
      <c r="O193" s="534"/>
    </row>
    <row r="194" spans="1:15" ht="14.25" customHeight="1" x14ac:dyDescent="0.25">
      <c r="A194" s="612"/>
      <c r="B194" s="1376"/>
      <c r="C194" s="1369"/>
      <c r="D194" s="164" t="s">
        <v>404</v>
      </c>
      <c r="E194" s="95" t="s">
        <v>40</v>
      </c>
      <c r="F194" s="401">
        <v>51335</v>
      </c>
      <c r="G194" s="271">
        <v>0</v>
      </c>
      <c r="H194" s="221">
        <f t="shared" si="3"/>
        <v>0</v>
      </c>
      <c r="I194" s="64"/>
      <c r="J194" s="64"/>
      <c r="K194" s="64"/>
      <c r="L194" s="64"/>
      <c r="M194" s="64"/>
      <c r="N194" s="66"/>
      <c r="O194" s="534"/>
    </row>
    <row r="195" spans="1:15" ht="15" customHeight="1" x14ac:dyDescent="0.25">
      <c r="A195" s="612"/>
      <c r="B195" s="1376"/>
      <c r="C195" s="1369"/>
      <c r="D195" s="164" t="s">
        <v>405</v>
      </c>
      <c r="E195" s="96" t="s">
        <v>40</v>
      </c>
      <c r="F195" s="401">
        <v>51335</v>
      </c>
      <c r="G195" s="271">
        <v>0</v>
      </c>
      <c r="H195" s="221">
        <f t="shared" si="3"/>
        <v>0</v>
      </c>
      <c r="I195" s="64"/>
      <c r="J195" s="64"/>
      <c r="K195" s="64"/>
      <c r="L195" s="64"/>
      <c r="M195" s="64"/>
      <c r="N195" s="66"/>
      <c r="O195" s="534"/>
    </row>
    <row r="196" spans="1:15" ht="14.25" customHeight="1" x14ac:dyDescent="0.25">
      <c r="A196" s="612"/>
      <c r="B196" s="1376"/>
      <c r="C196" s="1369"/>
      <c r="D196" s="164" t="s">
        <v>406</v>
      </c>
      <c r="E196" s="95" t="s">
        <v>40</v>
      </c>
      <c r="F196" s="401">
        <v>51335</v>
      </c>
      <c r="G196" s="271">
        <v>0</v>
      </c>
      <c r="H196" s="221">
        <f t="shared" si="3"/>
        <v>0</v>
      </c>
      <c r="I196" s="64"/>
      <c r="J196" s="64"/>
      <c r="K196" s="64"/>
      <c r="L196" s="64"/>
      <c r="M196" s="64"/>
      <c r="N196" s="66"/>
      <c r="O196" s="534"/>
    </row>
    <row r="197" spans="1:15" ht="13.5" customHeight="1" thickBot="1" x14ac:dyDescent="0.3">
      <c r="A197" s="612"/>
      <c r="B197" s="1377"/>
      <c r="C197" s="1370"/>
      <c r="D197" s="164"/>
      <c r="E197" s="95"/>
      <c r="F197" s="401"/>
      <c r="G197" s="271"/>
      <c r="H197" s="221"/>
      <c r="I197" s="69"/>
      <c r="J197" s="69"/>
      <c r="K197" s="69"/>
      <c r="L197" s="69"/>
      <c r="M197" s="69"/>
      <c r="N197" s="82"/>
      <c r="O197" s="537"/>
    </row>
    <row r="198" spans="1:15" ht="16.5" thickBot="1" x14ac:dyDescent="0.3">
      <c r="A198" s="613" t="s">
        <v>407</v>
      </c>
      <c r="B198" s="123"/>
      <c r="C198" s="124"/>
      <c r="D198" s="123"/>
      <c r="E198" s="123"/>
      <c r="F198" s="202"/>
      <c r="G198" s="202"/>
      <c r="H198" s="504">
        <f>SUM(H19:H196)</f>
        <v>103975.18000000002</v>
      </c>
      <c r="I198" s="506"/>
      <c r="J198" s="507"/>
      <c r="K198" s="191"/>
      <c r="L198" s="192"/>
      <c r="M198" s="191"/>
      <c r="N198" s="191"/>
      <c r="O198" s="193"/>
    </row>
    <row r="199" spans="1:15" ht="16.5" thickBot="1" x14ac:dyDescent="0.3">
      <c r="A199" s="613" t="s">
        <v>408</v>
      </c>
      <c r="B199" s="123"/>
      <c r="C199" s="123"/>
      <c r="D199" s="123"/>
      <c r="E199" s="123"/>
      <c r="F199" s="202"/>
      <c r="G199" s="202"/>
      <c r="H199" s="504">
        <v>104000</v>
      </c>
      <c r="I199" s="508"/>
      <c r="J199" s="509"/>
      <c r="K199" s="509"/>
      <c r="L199" s="510"/>
      <c r="M199" s="509"/>
      <c r="N199" s="509"/>
      <c r="O199" s="511"/>
    </row>
    <row r="200" spans="1:15" ht="15" customHeight="1" thickBot="1" x14ac:dyDescent="0.3">
      <c r="A200" s="613" t="s">
        <v>409</v>
      </c>
      <c r="B200" s="123"/>
      <c r="C200" s="123"/>
      <c r="D200" s="123"/>
      <c r="E200" s="123"/>
      <c r="F200" s="202"/>
      <c r="G200" s="202"/>
      <c r="H200" s="505"/>
      <c r="I200" s="516"/>
      <c r="J200" s="196"/>
      <c r="K200" s="196"/>
      <c r="L200" s="197"/>
      <c r="M200" s="196"/>
      <c r="N200" s="196"/>
      <c r="O200" s="198"/>
    </row>
    <row r="201" spans="1:15" ht="15" customHeight="1" thickBot="1" x14ac:dyDescent="0.3">
      <c r="A201" s="613" t="s">
        <v>410</v>
      </c>
      <c r="B201" s="123"/>
      <c r="C201" s="123"/>
      <c r="D201" s="123"/>
      <c r="E201" s="123"/>
      <c r="F201" s="202"/>
      <c r="G201" s="202"/>
      <c r="H201" s="235">
        <f>+H199-H198</f>
        <v>24.819999999977881</v>
      </c>
      <c r="I201" s="512"/>
      <c r="J201" s="513"/>
      <c r="K201" s="513"/>
      <c r="L201" s="514"/>
      <c r="M201" s="513"/>
      <c r="N201" s="513"/>
      <c r="O201" s="515"/>
    </row>
    <row r="202" spans="1:15" ht="15" customHeight="1" x14ac:dyDescent="0.2">
      <c r="A202" s="1378"/>
      <c r="B202" s="1379"/>
      <c r="C202" s="1379"/>
      <c r="D202" s="1379"/>
      <c r="E202" s="1379"/>
      <c r="F202" s="1379"/>
      <c r="G202" s="1379"/>
      <c r="H202" s="1379"/>
      <c r="I202" s="1379"/>
      <c r="J202" s="1379"/>
      <c r="K202" s="1379"/>
      <c r="L202" s="1379"/>
      <c r="M202" s="1379"/>
      <c r="N202" s="1379"/>
      <c r="O202" s="1380"/>
    </row>
    <row r="203" spans="1:15" ht="15.75" x14ac:dyDescent="0.2">
      <c r="A203" s="620" t="s">
        <v>411</v>
      </c>
      <c r="B203" s="1374" t="s">
        <v>412</v>
      </c>
      <c r="C203" s="1374"/>
      <c r="D203" s="1374"/>
      <c r="E203" s="1374"/>
      <c r="F203" s="1374"/>
      <c r="G203" s="1374"/>
      <c r="H203" s="1374"/>
      <c r="I203" s="1374"/>
      <c r="J203" s="1374"/>
      <c r="K203" s="1374"/>
      <c r="L203" s="1374"/>
      <c r="M203" s="1374"/>
      <c r="N203" s="1374"/>
      <c r="O203" s="1375"/>
    </row>
    <row r="204" spans="1:15" ht="15.75" x14ac:dyDescent="0.25">
      <c r="A204" s="619"/>
      <c r="B204" s="23"/>
      <c r="C204" s="23"/>
      <c r="D204" s="140"/>
      <c r="E204" s="23"/>
      <c r="F204" s="209"/>
      <c r="G204" s="439"/>
      <c r="H204" s="145"/>
      <c r="I204" s="21"/>
      <c r="J204" s="21"/>
      <c r="K204" s="21"/>
      <c r="L204" s="21"/>
      <c r="M204" s="21"/>
      <c r="N204" s="21"/>
      <c r="O204" s="558"/>
    </row>
    <row r="205" spans="1:15" ht="16.5" thickBot="1" x14ac:dyDescent="0.25">
      <c r="A205" s="621" t="s">
        <v>413</v>
      </c>
      <c r="B205" s="1382" t="s">
        <v>414</v>
      </c>
      <c r="C205" s="1383"/>
      <c r="D205" s="1383"/>
      <c r="E205" s="1383"/>
      <c r="F205" s="1383"/>
      <c r="G205" s="1383"/>
      <c r="H205" s="1383"/>
      <c r="I205" s="1384"/>
      <c r="J205" s="1384"/>
      <c r="K205" s="1384"/>
      <c r="L205" s="1383"/>
      <c r="M205" s="1383"/>
      <c r="N205" s="1383"/>
      <c r="O205" s="1385"/>
    </row>
    <row r="206" spans="1:15" ht="16.5" thickBot="1" x14ac:dyDescent="0.3">
      <c r="A206" s="614" t="s">
        <v>407</v>
      </c>
      <c r="B206" s="124"/>
      <c r="C206" s="123"/>
      <c r="D206" s="123"/>
      <c r="E206" s="123"/>
      <c r="F206" s="202"/>
      <c r="G206" s="202"/>
      <c r="H206" s="236"/>
      <c r="I206" s="628"/>
      <c r="J206" s="629"/>
      <c r="K206" s="629"/>
      <c r="L206" s="192"/>
      <c r="M206" s="191"/>
      <c r="N206" s="191"/>
      <c r="O206" s="193"/>
    </row>
    <row r="207" spans="1:15" ht="16.5" thickBot="1" x14ac:dyDescent="0.3">
      <c r="A207" s="613" t="s">
        <v>408</v>
      </c>
      <c r="B207" s="123"/>
      <c r="C207" s="123"/>
      <c r="D207" s="123"/>
      <c r="E207" s="123"/>
      <c r="F207" s="202"/>
      <c r="G207" s="202"/>
      <c r="H207" s="237">
        <v>0</v>
      </c>
      <c r="I207" s="516"/>
      <c r="J207" s="196"/>
      <c r="K207" s="196"/>
      <c r="L207" s="196"/>
      <c r="M207" s="196"/>
      <c r="N207" s="196"/>
      <c r="O207" s="193"/>
    </row>
    <row r="208" spans="1:15" ht="15" customHeight="1" thickBot="1" x14ac:dyDescent="0.3">
      <c r="A208" s="613" t="s">
        <v>409</v>
      </c>
      <c r="B208" s="123"/>
      <c r="C208" s="123"/>
      <c r="D208" s="123"/>
      <c r="E208" s="123"/>
      <c r="F208" s="202"/>
      <c r="G208" s="202"/>
      <c r="H208" s="238"/>
      <c r="I208" s="631"/>
      <c r="J208" s="632"/>
      <c r="K208" s="632"/>
      <c r="L208" s="633"/>
      <c r="M208" s="632"/>
      <c r="N208" s="632"/>
      <c r="O208" s="630"/>
    </row>
    <row r="209" spans="1:120" ht="15" customHeight="1" thickBot="1" x14ac:dyDescent="0.3">
      <c r="A209" s="615" t="s">
        <v>410</v>
      </c>
      <c r="B209" s="113"/>
      <c r="C209" s="113"/>
      <c r="D209" s="113"/>
      <c r="E209" s="113"/>
      <c r="F209" s="464"/>
      <c r="G209" s="464"/>
      <c r="H209" s="469">
        <f>+H207-H208</f>
        <v>0</v>
      </c>
      <c r="I209" s="508"/>
      <c r="J209" s="509"/>
      <c r="K209" s="509"/>
      <c r="L209" s="510"/>
      <c r="M209" s="509"/>
      <c r="N209" s="509"/>
      <c r="O209" s="511"/>
    </row>
    <row r="210" spans="1:120" ht="16.5" thickBot="1" x14ac:dyDescent="0.3">
      <c r="A210" s="652"/>
      <c r="B210" s="529"/>
      <c r="C210" s="529"/>
      <c r="D210" s="653"/>
      <c r="E210" s="529"/>
      <c r="F210" s="654"/>
      <c r="G210" s="655"/>
      <c r="H210" s="656"/>
      <c r="I210" s="530"/>
      <c r="J210" s="530"/>
      <c r="K210" s="530"/>
      <c r="L210" s="530"/>
      <c r="M210" s="530"/>
      <c r="N210" s="530"/>
      <c r="O210" s="531"/>
    </row>
    <row r="211" spans="1:120" ht="16.5" thickBot="1" x14ac:dyDescent="0.25">
      <c r="A211" s="621" t="s">
        <v>415</v>
      </c>
      <c r="B211" s="1382" t="s">
        <v>416</v>
      </c>
      <c r="C211" s="1383"/>
      <c r="D211" s="1383"/>
      <c r="E211" s="1383"/>
      <c r="F211" s="1383"/>
      <c r="G211" s="1383"/>
      <c r="H211" s="1383"/>
      <c r="I211" s="1384"/>
      <c r="J211" s="1384"/>
      <c r="K211" s="1384"/>
      <c r="L211" s="1383"/>
      <c r="M211" s="1383"/>
      <c r="N211" s="1383"/>
      <c r="O211" s="1385"/>
    </row>
    <row r="212" spans="1:120" ht="16.5" thickBot="1" x14ac:dyDescent="0.3">
      <c r="A212" s="613" t="s">
        <v>407</v>
      </c>
      <c r="B212" s="124"/>
      <c r="C212" s="123"/>
      <c r="D212" s="123"/>
      <c r="E212" s="123"/>
      <c r="F212" s="202"/>
      <c r="G212" s="202"/>
      <c r="H212" s="236"/>
      <c r="I212" s="628"/>
      <c r="J212" s="629"/>
      <c r="K212" s="629"/>
      <c r="L212" s="192"/>
      <c r="M212" s="191"/>
      <c r="N212" s="191"/>
      <c r="O212" s="193"/>
    </row>
    <row r="213" spans="1:120" ht="16.5" thickBot="1" x14ac:dyDescent="0.3">
      <c r="A213" s="613" t="s">
        <v>408</v>
      </c>
      <c r="B213" s="123"/>
      <c r="C213" s="123"/>
      <c r="D213" s="123"/>
      <c r="E213" s="123"/>
      <c r="F213" s="202"/>
      <c r="G213" s="202"/>
      <c r="H213" s="237"/>
      <c r="I213" s="516"/>
      <c r="J213" s="196"/>
      <c r="K213" s="196"/>
      <c r="L213" s="196"/>
      <c r="M213" s="196"/>
      <c r="N213" s="196"/>
      <c r="O213" s="193"/>
    </row>
    <row r="214" spans="1:120" ht="15" customHeight="1" thickBot="1" x14ac:dyDescent="0.3">
      <c r="A214" s="613" t="s">
        <v>409</v>
      </c>
      <c r="B214" s="123"/>
      <c r="C214" s="123"/>
      <c r="D214" s="123"/>
      <c r="E214" s="123"/>
      <c r="F214" s="202"/>
      <c r="G214" s="202"/>
      <c r="H214" s="238"/>
      <c r="I214" s="631"/>
      <c r="J214" s="632"/>
      <c r="K214" s="632"/>
      <c r="L214" s="633"/>
      <c r="M214" s="632"/>
      <c r="N214" s="632"/>
      <c r="O214" s="630"/>
    </row>
    <row r="215" spans="1:120" ht="15" customHeight="1" thickBot="1" x14ac:dyDescent="0.3">
      <c r="A215" s="615" t="s">
        <v>410</v>
      </c>
      <c r="B215" s="113"/>
      <c r="C215" s="113"/>
      <c r="D215" s="113"/>
      <c r="E215" s="113"/>
      <c r="F215" s="464"/>
      <c r="G215" s="464"/>
      <c r="H215" s="469">
        <f>+H213-H214</f>
        <v>0</v>
      </c>
      <c r="I215" s="508"/>
      <c r="J215" s="509"/>
      <c r="K215" s="509"/>
      <c r="L215" s="510"/>
      <c r="M215" s="509"/>
      <c r="N215" s="509"/>
      <c r="O215" s="511"/>
    </row>
    <row r="216" spans="1:120" s="470" customFormat="1" ht="16.5" thickBot="1" x14ac:dyDescent="0.3">
      <c r="A216" s="652"/>
      <c r="B216" s="529"/>
      <c r="C216" s="529"/>
      <c r="D216" s="653"/>
      <c r="E216" s="529"/>
      <c r="F216" s="654"/>
      <c r="G216" s="655"/>
      <c r="H216" s="656"/>
      <c r="I216" s="530"/>
      <c r="J216" s="530"/>
      <c r="K216" s="530"/>
      <c r="L216" s="530"/>
      <c r="M216" s="530"/>
      <c r="N216" s="530"/>
      <c r="O216" s="531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517"/>
    </row>
    <row r="217" spans="1:120" ht="15.75" x14ac:dyDescent="0.25">
      <c r="A217" s="622"/>
      <c r="B217" s="32"/>
      <c r="C217" s="32"/>
      <c r="D217" s="32"/>
      <c r="E217" s="32"/>
      <c r="F217" s="212"/>
      <c r="G217" s="112"/>
      <c r="H217" s="222"/>
      <c r="I217" s="112"/>
      <c r="J217" s="112"/>
      <c r="K217" s="112"/>
      <c r="L217" s="116"/>
      <c r="M217" s="100"/>
      <c r="N217" s="100"/>
      <c r="O217" s="566"/>
      <c r="P217" s="101"/>
      <c r="Q217" s="101"/>
      <c r="R217" s="101"/>
      <c r="S217" s="101"/>
    </row>
    <row r="218" spans="1:120" ht="15.75" x14ac:dyDescent="0.2">
      <c r="A218" s="623"/>
      <c r="B218" s="1391" t="s">
        <v>417</v>
      </c>
      <c r="C218" s="1374"/>
      <c r="D218" s="1374"/>
      <c r="E218" s="1374"/>
      <c r="F218" s="1374"/>
      <c r="G218" s="1374"/>
      <c r="H218" s="1374"/>
      <c r="I218" s="1374"/>
      <c r="J218" s="1374"/>
      <c r="K218" s="1374"/>
      <c r="L218" s="1374"/>
      <c r="M218" s="1374"/>
      <c r="N218" s="1374"/>
      <c r="O218" s="1375"/>
      <c r="P218" s="1381"/>
      <c r="Q218" s="1381"/>
      <c r="R218" s="1381"/>
      <c r="S218" s="1381"/>
    </row>
    <row r="219" spans="1:120" ht="16.5" thickBot="1" x14ac:dyDescent="0.3">
      <c r="A219" s="624"/>
      <c r="B219" s="102"/>
      <c r="C219" s="103"/>
      <c r="D219" s="147"/>
      <c r="E219" s="104"/>
      <c r="F219" s="213"/>
      <c r="G219" s="446"/>
      <c r="H219" s="213"/>
      <c r="I219" s="104"/>
      <c r="J219" s="104"/>
      <c r="K219" s="104"/>
      <c r="L219" s="104"/>
      <c r="M219" s="104"/>
      <c r="N219" s="105"/>
      <c r="O219" s="568"/>
      <c r="P219" s="1381"/>
      <c r="Q219" s="1381"/>
      <c r="R219" s="1381"/>
      <c r="S219" s="1381"/>
    </row>
    <row r="220" spans="1:120" ht="16.5" thickBot="1" x14ac:dyDescent="0.3">
      <c r="A220" s="625"/>
      <c r="B220" s="109"/>
      <c r="C220" s="110"/>
      <c r="D220" s="110"/>
      <c r="E220" s="110"/>
      <c r="F220" s="214"/>
      <c r="G220" s="110"/>
      <c r="H220" s="214"/>
      <c r="I220" s="109"/>
      <c r="J220" s="109"/>
      <c r="K220" s="109"/>
      <c r="L220" s="110"/>
      <c r="M220" s="110"/>
      <c r="N220" s="111"/>
      <c r="O220" s="569"/>
      <c r="P220" s="101"/>
      <c r="Q220" s="101"/>
      <c r="R220" s="101"/>
      <c r="S220" s="101"/>
    </row>
    <row r="221" spans="1:120" s="706" customFormat="1" ht="16.5" thickBot="1" x14ac:dyDescent="0.25">
      <c r="A221" s="725" t="s">
        <v>418</v>
      </c>
      <c r="B221" s="726" t="s">
        <v>419</v>
      </c>
      <c r="C221" s="727"/>
      <c r="D221" s="727"/>
      <c r="E221" s="727"/>
      <c r="F221" s="727"/>
      <c r="G221" s="727"/>
      <c r="H221" s="727"/>
      <c r="I221" s="727"/>
      <c r="J221" s="727"/>
      <c r="K221" s="727"/>
      <c r="L221" s="727"/>
      <c r="M221" s="727"/>
      <c r="N221" s="727"/>
      <c r="O221" s="728"/>
      <c r="P221" s="729"/>
      <c r="Q221" s="729"/>
      <c r="R221" s="729"/>
      <c r="S221" s="729"/>
    </row>
    <row r="222" spans="1:120" s="706" customFormat="1" ht="15.75" x14ac:dyDescent="0.25">
      <c r="A222" s="730" t="s">
        <v>420</v>
      </c>
      <c r="B222" s="731"/>
      <c r="C222" s="732"/>
      <c r="D222" s="733"/>
      <c r="E222" s="732"/>
      <c r="F222" s="734"/>
      <c r="G222" s="734"/>
      <c r="H222" s="734"/>
      <c r="I222" s="732"/>
      <c r="J222" s="732"/>
      <c r="K222" s="732"/>
      <c r="L222" s="732"/>
      <c r="M222" s="732"/>
      <c r="N222" s="732"/>
      <c r="O222" s="735"/>
      <c r="P222" s="736"/>
      <c r="Q222" s="736"/>
      <c r="R222" s="736"/>
      <c r="S222" s="736"/>
    </row>
    <row r="223" spans="1:120" s="262" customFormat="1" ht="15.75" x14ac:dyDescent="0.25">
      <c r="A223" s="612"/>
      <c r="B223" s="90"/>
      <c r="C223" s="85" t="s">
        <v>421</v>
      </c>
      <c r="D223" s="169"/>
      <c r="E223" s="95" t="s">
        <v>40</v>
      </c>
      <c r="F223" s="401">
        <v>0</v>
      </c>
      <c r="G223" s="445">
        <v>0</v>
      </c>
      <c r="H223" s="221">
        <f t="shared" ref="H223:H228" si="4">+G223*F223</f>
        <v>0</v>
      </c>
      <c r="I223" s="64"/>
      <c r="J223" s="64"/>
      <c r="K223" s="67"/>
      <c r="L223" s="62"/>
      <c r="M223" s="62"/>
      <c r="N223" s="62"/>
      <c r="O223" s="549"/>
      <c r="P223" s="875"/>
      <c r="Q223" s="875"/>
      <c r="R223" s="875"/>
      <c r="S223" s="875"/>
    </row>
    <row r="224" spans="1:120" s="262" customFormat="1" ht="15.75" x14ac:dyDescent="0.25">
      <c r="A224" s="612"/>
      <c r="B224" s="75"/>
      <c r="C224" s="85" t="s">
        <v>422</v>
      </c>
      <c r="D224" s="169"/>
      <c r="E224" s="95" t="s">
        <v>40</v>
      </c>
      <c r="F224" s="401">
        <v>0</v>
      </c>
      <c r="G224" s="445">
        <v>0</v>
      </c>
      <c r="H224" s="221">
        <f t="shared" si="4"/>
        <v>0</v>
      </c>
      <c r="I224" s="64"/>
      <c r="J224" s="64"/>
      <c r="K224" s="67"/>
      <c r="L224" s="62"/>
      <c r="M224" s="62"/>
      <c r="N224" s="62"/>
      <c r="O224" s="549"/>
      <c r="P224" s="875"/>
      <c r="Q224" s="875"/>
      <c r="R224" s="875"/>
      <c r="S224" s="875"/>
    </row>
    <row r="225" spans="1:19" s="262" customFormat="1" ht="15.75" x14ac:dyDescent="0.25">
      <c r="A225" s="612"/>
      <c r="B225" s="75"/>
      <c r="C225" s="85" t="s">
        <v>423</v>
      </c>
      <c r="D225" s="169"/>
      <c r="E225" s="95" t="s">
        <v>40</v>
      </c>
      <c r="F225" s="401">
        <v>0</v>
      </c>
      <c r="G225" s="445">
        <v>0</v>
      </c>
      <c r="H225" s="221">
        <f t="shared" si="4"/>
        <v>0</v>
      </c>
      <c r="I225" s="64"/>
      <c r="J225" s="64"/>
      <c r="K225" s="930"/>
      <c r="L225" s="931"/>
      <c r="M225" s="932"/>
      <c r="N225" s="62"/>
      <c r="O225" s="549"/>
      <c r="P225" s="875"/>
      <c r="Q225" s="875"/>
      <c r="R225" s="875"/>
      <c r="S225" s="875"/>
    </row>
    <row r="226" spans="1:19" s="262" customFormat="1" ht="15.75" x14ac:dyDescent="0.25">
      <c r="A226" s="612"/>
      <c r="B226" s="75"/>
      <c r="C226" s="85" t="s">
        <v>424</v>
      </c>
      <c r="D226" s="169"/>
      <c r="E226" s="95" t="s">
        <v>40</v>
      </c>
      <c r="F226" s="401">
        <v>0</v>
      </c>
      <c r="G226" s="445">
        <v>0</v>
      </c>
      <c r="H226" s="221">
        <f t="shared" si="4"/>
        <v>0</v>
      </c>
      <c r="I226" s="64"/>
      <c r="J226" s="64"/>
      <c r="K226" s="67"/>
      <c r="L226" s="62"/>
      <c r="M226" s="62"/>
      <c r="N226" s="62"/>
      <c r="O226" s="549"/>
      <c r="P226" s="875"/>
      <c r="Q226" s="875"/>
      <c r="R226" s="875"/>
      <c r="S226" s="875"/>
    </row>
    <row r="227" spans="1:19" s="262" customFormat="1" ht="15.75" x14ac:dyDescent="0.25">
      <c r="A227" s="612"/>
      <c r="B227" s="75"/>
      <c r="C227" s="85" t="s">
        <v>425</v>
      </c>
      <c r="D227" s="169"/>
      <c r="E227" s="95" t="s">
        <v>40</v>
      </c>
      <c r="F227" s="401">
        <v>0</v>
      </c>
      <c r="G227" s="445">
        <v>0</v>
      </c>
      <c r="H227" s="221">
        <f t="shared" si="4"/>
        <v>0</v>
      </c>
      <c r="I227" s="64"/>
      <c r="J227" s="64"/>
      <c r="K227" s="67"/>
      <c r="L227" s="62"/>
      <c r="M227" s="62"/>
      <c r="N227" s="62"/>
      <c r="O227" s="549"/>
      <c r="P227" s="875"/>
      <c r="Q227" s="875"/>
      <c r="R227" s="875"/>
      <c r="S227" s="875"/>
    </row>
    <row r="228" spans="1:19" s="262" customFormat="1" ht="15.75" x14ac:dyDescent="0.25">
      <c r="A228" s="612"/>
      <c r="B228" s="75"/>
      <c r="C228" s="85" t="s">
        <v>426</v>
      </c>
      <c r="D228" s="169"/>
      <c r="E228" s="95" t="s">
        <v>40</v>
      </c>
      <c r="F228" s="401">
        <v>0</v>
      </c>
      <c r="G228" s="445">
        <v>0</v>
      </c>
      <c r="H228" s="221">
        <f t="shared" si="4"/>
        <v>0</v>
      </c>
      <c r="I228" s="64"/>
      <c r="J228" s="64"/>
      <c r="K228" s="67"/>
      <c r="L228" s="62"/>
      <c r="M228" s="62"/>
      <c r="N228" s="62"/>
      <c r="O228" s="549"/>
      <c r="P228" s="875"/>
      <c r="Q228" s="875"/>
      <c r="R228" s="875"/>
      <c r="S228" s="875"/>
    </row>
    <row r="229" spans="1:19" s="262" customFormat="1" ht="16.5" thickBot="1" x14ac:dyDescent="0.3">
      <c r="A229" s="933"/>
      <c r="B229" s="638"/>
      <c r="C229" s="639"/>
      <c r="D229" s="640"/>
      <c r="E229" s="639"/>
      <c r="F229" s="641"/>
      <c r="G229" s="642"/>
      <c r="H229" s="643"/>
      <c r="I229" s="638"/>
      <c r="J229" s="638"/>
      <c r="K229" s="638"/>
      <c r="L229" s="644"/>
      <c r="M229" s="644"/>
      <c r="N229" s="644"/>
      <c r="O229" s="645"/>
      <c r="P229" s="875"/>
      <c r="Q229" s="875"/>
      <c r="R229" s="875"/>
      <c r="S229" s="875"/>
    </row>
    <row r="230" spans="1:19" ht="16.5" thickBot="1" x14ac:dyDescent="0.3">
      <c r="A230" s="614" t="s">
        <v>407</v>
      </c>
      <c r="B230" s="124"/>
      <c r="C230" s="124"/>
      <c r="D230" s="124"/>
      <c r="E230" s="124"/>
      <c r="F230" s="210"/>
      <c r="G230" s="210"/>
      <c r="H230" s="233">
        <f>SUM(H223:H229)</f>
        <v>0</v>
      </c>
      <c r="I230" s="636"/>
      <c r="J230" s="637"/>
      <c r="K230" s="637"/>
      <c r="L230" s="514"/>
      <c r="M230" s="513"/>
      <c r="N230" s="513"/>
      <c r="O230" s="515"/>
      <c r="P230" s="286"/>
      <c r="Q230" s="286"/>
      <c r="R230" s="286"/>
      <c r="S230" s="287"/>
    </row>
    <row r="231" spans="1:19" ht="16.5" thickBot="1" x14ac:dyDescent="0.3">
      <c r="A231" s="613" t="s">
        <v>408</v>
      </c>
      <c r="B231" s="123"/>
      <c r="C231" s="123"/>
      <c r="D231" s="123"/>
      <c r="E231" s="123"/>
      <c r="F231" s="202"/>
      <c r="G231" s="202"/>
      <c r="H231" s="237">
        <v>0</v>
      </c>
      <c r="I231" s="516"/>
      <c r="J231" s="196"/>
      <c r="K231" s="196"/>
      <c r="L231" s="196"/>
      <c r="M231" s="196"/>
      <c r="N231" s="196"/>
      <c r="O231" s="193"/>
      <c r="P231" s="286"/>
      <c r="Q231" s="286"/>
      <c r="R231" s="286"/>
      <c r="S231" s="287"/>
    </row>
    <row r="232" spans="1:19" ht="16.5" thickBot="1" x14ac:dyDescent="0.3">
      <c r="A232" s="613" t="s">
        <v>409</v>
      </c>
      <c r="B232" s="123"/>
      <c r="C232" s="123"/>
      <c r="D232" s="123"/>
      <c r="E232" s="123"/>
      <c r="F232" s="202"/>
      <c r="G232" s="202"/>
      <c r="H232" s="238"/>
      <c r="I232" s="631"/>
      <c r="J232" s="632"/>
      <c r="K232" s="632"/>
      <c r="L232" s="633"/>
      <c r="M232" s="632"/>
      <c r="N232" s="632"/>
      <c r="O232" s="630"/>
      <c r="P232" s="101"/>
      <c r="Q232" s="101"/>
      <c r="R232" s="101"/>
      <c r="S232" s="101"/>
    </row>
    <row r="233" spans="1:19" ht="16.5" thickBot="1" x14ac:dyDescent="0.3">
      <c r="A233" s="613" t="s">
        <v>410</v>
      </c>
      <c r="B233" s="123"/>
      <c r="C233" s="123"/>
      <c r="D233" s="123"/>
      <c r="E233" s="123"/>
      <c r="F233" s="202"/>
      <c r="G233" s="202"/>
      <c r="H233" s="239">
        <f>+H231-H232</f>
        <v>0</v>
      </c>
      <c r="I233" s="512"/>
      <c r="J233" s="513"/>
      <c r="K233" s="513"/>
      <c r="L233" s="514"/>
      <c r="M233" s="513"/>
      <c r="N233" s="513"/>
      <c r="O233" s="515"/>
      <c r="P233" s="101"/>
      <c r="Q233" s="101"/>
      <c r="R233" s="101"/>
      <c r="S233" s="101"/>
    </row>
    <row r="234" spans="1:19" ht="16.5" thickBot="1" x14ac:dyDescent="0.3">
      <c r="A234" s="611"/>
      <c r="B234" s="53"/>
      <c r="C234" s="24"/>
      <c r="D234" s="146"/>
      <c r="E234" s="24"/>
      <c r="F234" s="211"/>
      <c r="G234" s="214"/>
      <c r="H234" s="502"/>
      <c r="I234" s="503"/>
      <c r="J234" s="503"/>
      <c r="K234" s="503"/>
      <c r="L234" s="503"/>
      <c r="M234" s="62"/>
      <c r="N234" s="62"/>
      <c r="O234" s="549"/>
    </row>
    <row r="235" spans="1:19" ht="18.75" customHeight="1" thickBot="1" x14ac:dyDescent="0.3">
      <c r="A235" s="613" t="s">
        <v>407</v>
      </c>
      <c r="B235" s="124"/>
      <c r="C235" s="123"/>
      <c r="D235" s="123"/>
      <c r="E235" s="123"/>
      <c r="F235" s="202"/>
      <c r="G235" s="202"/>
      <c r="H235" s="240"/>
      <c r="I235" s="628"/>
      <c r="J235" s="629"/>
      <c r="K235" s="629"/>
      <c r="L235" s="192"/>
      <c r="M235" s="191"/>
      <c r="N235" s="191"/>
      <c r="O235" s="193"/>
    </row>
    <row r="236" spans="1:19" ht="18" customHeight="1" thickBot="1" x14ac:dyDescent="0.3">
      <c r="A236" s="613" t="s">
        <v>408</v>
      </c>
      <c r="B236" s="123"/>
      <c r="C236" s="123"/>
      <c r="D236" s="123"/>
      <c r="E236" s="123"/>
      <c r="F236" s="202"/>
      <c r="G236" s="202"/>
      <c r="H236" s="237">
        <v>0</v>
      </c>
      <c r="I236" s="516"/>
      <c r="J236" s="196"/>
      <c r="K236" s="196"/>
      <c r="L236" s="196"/>
      <c r="M236" s="196"/>
      <c r="N236" s="196"/>
      <c r="O236" s="193"/>
    </row>
    <row r="237" spans="1:19" ht="20.25" customHeight="1" thickBot="1" x14ac:dyDescent="0.3">
      <c r="A237" s="613" t="s">
        <v>409</v>
      </c>
      <c r="B237" s="123"/>
      <c r="C237" s="123"/>
      <c r="D237" s="123"/>
      <c r="E237" s="123"/>
      <c r="F237" s="202"/>
      <c r="G237" s="202"/>
      <c r="H237" s="238">
        <f>+H200+H208+H214+H232</f>
        <v>0</v>
      </c>
      <c r="I237" s="631"/>
      <c r="J237" s="632"/>
      <c r="K237" s="632"/>
      <c r="L237" s="633"/>
      <c r="M237" s="632"/>
      <c r="N237" s="632"/>
      <c r="O237" s="630"/>
    </row>
    <row r="238" spans="1:19" ht="24.75" customHeight="1" thickBot="1" x14ac:dyDescent="0.35">
      <c r="A238" s="613" t="s">
        <v>410</v>
      </c>
      <c r="B238" s="123"/>
      <c r="C238" s="123"/>
      <c r="D238" s="123"/>
      <c r="E238" s="123"/>
      <c r="F238" s="202"/>
      <c r="G238" s="202"/>
      <c r="H238" s="488">
        <f>+H236-H237</f>
        <v>0</v>
      </c>
      <c r="I238" s="512"/>
      <c r="J238" s="513"/>
      <c r="K238" s="513"/>
      <c r="L238" s="514"/>
      <c r="M238" s="513"/>
      <c r="N238" s="513"/>
      <c r="O238" s="515"/>
    </row>
    <row r="239" spans="1:19" ht="16.5" thickBot="1" x14ac:dyDescent="0.3">
      <c r="A239" s="626"/>
      <c r="B239" s="26"/>
      <c r="C239" s="26"/>
      <c r="D239" s="178"/>
      <c r="E239" s="26"/>
      <c r="F239" s="26"/>
      <c r="G239" s="447"/>
      <c r="H239" s="26"/>
      <c r="I239" s="26"/>
      <c r="J239" s="26"/>
      <c r="K239" s="26"/>
      <c r="L239" s="26"/>
      <c r="M239" s="26"/>
      <c r="N239" s="26"/>
      <c r="O239" s="26"/>
    </row>
    <row r="240" spans="1:19" ht="25.5" customHeight="1" thickBot="1" x14ac:dyDescent="0.35">
      <c r="A240" s="626"/>
      <c r="B240" s="1386" t="s">
        <v>531</v>
      </c>
      <c r="C240" s="1387"/>
      <c r="D240" s="1387"/>
      <c r="E240" s="1387"/>
      <c r="F240" s="1387"/>
      <c r="G240" s="1388"/>
      <c r="H240" s="634"/>
      <c r="I240" s="72"/>
      <c r="J240" s="72"/>
      <c r="K240" s="72"/>
      <c r="L240" s="72"/>
      <c r="M240" s="61"/>
      <c r="N240" s="61"/>
      <c r="O240" s="61"/>
    </row>
    <row r="241" spans="1:256" ht="16.5" thickBot="1" x14ac:dyDescent="0.3">
      <c r="A241" s="626"/>
      <c r="B241" s="26"/>
      <c r="C241" s="26"/>
      <c r="D241" s="178"/>
      <c r="E241" s="26"/>
      <c r="F241" s="26"/>
      <c r="G241" s="447"/>
      <c r="H241" s="52"/>
      <c r="I241" s="52"/>
      <c r="J241" s="52"/>
      <c r="K241" s="52"/>
      <c r="L241" s="52"/>
      <c r="M241" s="52"/>
      <c r="N241" s="52"/>
      <c r="O241" s="52"/>
    </row>
    <row r="242" spans="1:256" ht="21.75" customHeight="1" thickBot="1" x14ac:dyDescent="0.35">
      <c r="A242" s="626"/>
      <c r="B242" s="1389" t="s">
        <v>530</v>
      </c>
      <c r="C242" s="1389"/>
      <c r="D242" s="1389"/>
      <c r="E242" s="1389"/>
      <c r="F242" s="1389"/>
      <c r="G242" s="1390"/>
      <c r="H242" s="635"/>
      <c r="I242" s="72"/>
      <c r="J242" s="72"/>
      <c r="K242" s="72"/>
      <c r="L242" s="72"/>
      <c r="M242" s="61"/>
      <c r="N242" s="61"/>
      <c r="O242" s="6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</row>
    <row r="243" spans="1:256" ht="15.75" x14ac:dyDescent="0.25">
      <c r="A243" s="626"/>
      <c r="B243" s="58"/>
      <c r="C243" s="58"/>
      <c r="D243" s="3"/>
      <c r="G243" s="3"/>
      <c r="L243" s="60"/>
      <c r="M243" s="60"/>
      <c r="N243" s="60"/>
      <c r="O243" s="60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</row>
    <row r="244" spans="1:256" ht="15.75" x14ac:dyDescent="0.25">
      <c r="A244" s="626"/>
      <c r="B244" s="30"/>
      <c r="C244" s="31"/>
      <c r="D244" s="32"/>
      <c r="E244" s="475"/>
      <c r="F244" s="475"/>
      <c r="G244" s="475"/>
      <c r="H244" s="475"/>
      <c r="I244" s="475"/>
      <c r="J244" s="475"/>
      <c r="L244" s="30"/>
      <c r="M244" s="30"/>
      <c r="N244" s="30"/>
      <c r="O244" s="30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</row>
    <row r="245" spans="1:256" ht="15.75" x14ac:dyDescent="0.25">
      <c r="A245" s="626"/>
      <c r="B245" s="217" t="s">
        <v>427</v>
      </c>
      <c r="C245" s="217"/>
      <c r="D245" s="217"/>
      <c r="E245" s="475"/>
      <c r="F245" s="475"/>
      <c r="G245" s="475"/>
      <c r="H245" s="475"/>
      <c r="I245" s="475"/>
      <c r="J245" s="475"/>
      <c r="L245" s="38"/>
      <c r="M245" s="38"/>
      <c r="N245" s="38"/>
      <c r="O245" s="38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</row>
    <row r="246" spans="1:256" ht="15.75" x14ac:dyDescent="0.25">
      <c r="A246" s="626"/>
      <c r="B246" s="122"/>
      <c r="C246" s="122"/>
      <c r="D246" s="475"/>
      <c r="G246" s="3"/>
      <c r="L246" s="38"/>
      <c r="M246" s="38"/>
      <c r="N246" s="38"/>
      <c r="O246" s="38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</row>
    <row r="247" spans="1:256" ht="15.75" x14ac:dyDescent="0.25">
      <c r="A247" s="626"/>
      <c r="B247" s="40" t="s">
        <v>428</v>
      </c>
      <c r="C247" s="41"/>
      <c r="D247" s="475"/>
      <c r="G247" s="3"/>
      <c r="L247" s="44"/>
      <c r="M247" s="44"/>
      <c r="N247" s="44"/>
      <c r="O247" s="45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</row>
    <row r="248" spans="1:256" ht="15.75" x14ac:dyDescent="0.25">
      <c r="A248" s="626"/>
      <c r="B248" s="46" t="s">
        <v>429</v>
      </c>
      <c r="C248" s="47"/>
      <c r="D248" s="475"/>
      <c r="G248" s="3"/>
      <c r="L248" s="46" t="s">
        <v>430</v>
      </c>
      <c r="M248" s="48">
        <v>0</v>
      </c>
      <c r="N248" s="48"/>
      <c r="O248" s="50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</row>
    <row r="249" spans="1:256" ht="15.75" x14ac:dyDescent="0.25">
      <c r="A249" s="626"/>
      <c r="B249" s="34"/>
      <c r="C249" s="31"/>
      <c r="D249" s="475"/>
      <c r="E249" s="260"/>
      <c r="F249" s="260"/>
      <c r="G249" s="260"/>
      <c r="H249" s="260"/>
      <c r="I249" s="260"/>
      <c r="J249" s="260"/>
      <c r="L249" s="36"/>
      <c r="M249" s="36"/>
      <c r="N249" s="36"/>
      <c r="O249" s="37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</row>
    <row r="250" spans="1:256" ht="15.75" x14ac:dyDescent="0.25">
      <c r="A250" s="627"/>
      <c r="B250" s="46" t="s">
        <v>429</v>
      </c>
      <c r="C250" s="47"/>
      <c r="D250" s="475"/>
      <c r="E250" s="475"/>
      <c r="F250" s="475"/>
      <c r="G250" s="475"/>
      <c r="H250" s="475"/>
      <c r="I250" s="475"/>
      <c r="J250" s="475"/>
      <c r="L250" s="36"/>
      <c r="M250" s="36"/>
      <c r="N250" s="36"/>
      <c r="O250" s="3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</row>
    <row r="251" spans="1:256" ht="15.75" x14ac:dyDescent="0.25">
      <c r="A251" s="627"/>
      <c r="B251" s="42"/>
      <c r="C251" s="51"/>
      <c r="D251" s="475"/>
      <c r="E251" s="475"/>
      <c r="F251" s="475"/>
      <c r="G251" s="475"/>
      <c r="H251" s="475"/>
      <c r="I251" s="475"/>
      <c r="J251" s="475"/>
      <c r="L251" s="477"/>
      <c r="M251" s="36"/>
      <c r="N251" s="36"/>
      <c r="O251" s="3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</row>
    <row r="252" spans="1:256" ht="15.75" x14ac:dyDescent="0.25">
      <c r="A252" s="627"/>
      <c r="B252" s="46" t="s">
        <v>431</v>
      </c>
      <c r="C252" s="47"/>
      <c r="D252" s="475"/>
      <c r="E252" s="475"/>
      <c r="F252" s="475"/>
      <c r="G252" s="475"/>
      <c r="H252" s="475"/>
      <c r="I252" s="475"/>
      <c r="J252" s="475"/>
      <c r="L252" s="36"/>
      <c r="M252" s="36"/>
      <c r="N252" s="36"/>
      <c r="O252" s="37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</row>
    <row r="253" spans="1:256" x14ac:dyDescent="0.2">
      <c r="D253" s="475"/>
      <c r="E253" s="475"/>
      <c r="F253" s="475"/>
      <c r="G253" s="475"/>
      <c r="H253" s="475"/>
      <c r="I253" s="475"/>
      <c r="J253" s="475"/>
      <c r="L253" s="475"/>
    </row>
    <row r="254" spans="1:256" x14ac:dyDescent="0.2">
      <c r="D254" s="475"/>
      <c r="E254" s="475"/>
      <c r="F254" s="475"/>
      <c r="G254" s="475"/>
      <c r="H254" s="475"/>
      <c r="I254" s="475"/>
      <c r="J254" s="475"/>
      <c r="L254" s="475"/>
    </row>
    <row r="255" spans="1:256" x14ac:dyDescent="0.2">
      <c r="D255" s="475"/>
      <c r="E255" s="475"/>
      <c r="F255" s="475"/>
      <c r="G255" s="475"/>
      <c r="H255" s="475"/>
      <c r="I255" s="475"/>
      <c r="J255" s="475"/>
      <c r="L255" s="475"/>
    </row>
    <row r="256" spans="1:256" x14ac:dyDescent="0.2">
      <c r="D256" s="475"/>
      <c r="E256" s="475"/>
      <c r="F256" s="475"/>
      <c r="G256" s="475"/>
      <c r="H256" s="475"/>
      <c r="I256" s="475"/>
      <c r="J256" s="475"/>
      <c r="L256" s="475"/>
    </row>
    <row r="257" spans="3:12" x14ac:dyDescent="0.2">
      <c r="D257" s="475"/>
      <c r="E257" s="475"/>
      <c r="F257" s="475"/>
      <c r="G257" s="475"/>
      <c r="H257" s="475"/>
      <c r="I257" s="475"/>
      <c r="J257" s="475"/>
      <c r="K257" s="475"/>
      <c r="L257" s="480"/>
    </row>
    <row r="258" spans="3:12" x14ac:dyDescent="0.2">
      <c r="D258" s="475"/>
      <c r="E258" s="475"/>
      <c r="F258" s="475"/>
      <c r="G258" s="475"/>
      <c r="H258" s="475"/>
      <c r="I258" s="475"/>
      <c r="J258" s="475"/>
      <c r="K258" s="475"/>
      <c r="L258" s="475"/>
    </row>
    <row r="259" spans="3:12" x14ac:dyDescent="0.2">
      <c r="D259" s="475"/>
      <c r="E259" s="475"/>
      <c r="F259" s="475"/>
      <c r="G259" s="475"/>
      <c r="H259" s="475"/>
      <c r="I259" s="475"/>
      <c r="J259" s="475"/>
      <c r="K259" s="475"/>
      <c r="L259" s="475"/>
    </row>
    <row r="260" spans="3:12" x14ac:dyDescent="0.2">
      <c r="D260" s="487"/>
      <c r="E260" s="486"/>
      <c r="F260" s="486"/>
      <c r="G260" s="486"/>
      <c r="H260" s="486"/>
      <c r="I260" s="486"/>
      <c r="J260" s="486"/>
      <c r="K260" s="486"/>
      <c r="L260" s="475"/>
    </row>
    <row r="261" spans="3:12" x14ac:dyDescent="0.2">
      <c r="G261" s="3"/>
      <c r="L261" s="475"/>
    </row>
    <row r="262" spans="3:12" x14ac:dyDescent="0.2">
      <c r="D262" s="440"/>
      <c r="G262" s="3"/>
      <c r="L262" s="475"/>
    </row>
    <row r="263" spans="3:12" x14ac:dyDescent="0.2">
      <c r="D263" s="478">
        <f>SUM(D260-E259-E258)*0.2</f>
        <v>0</v>
      </c>
      <c r="G263" s="3"/>
    </row>
    <row r="264" spans="3:12" x14ac:dyDescent="0.2">
      <c r="G264" s="3"/>
    </row>
    <row r="265" spans="3:12" x14ac:dyDescent="0.2">
      <c r="C265" s="475">
        <f>F260*0.2</f>
        <v>0</v>
      </c>
      <c r="G265" s="3"/>
    </row>
    <row r="266" spans="3:12" x14ac:dyDescent="0.2">
      <c r="D266" s="478">
        <f>D260-E260</f>
        <v>0</v>
      </c>
      <c r="H266" s="475"/>
      <c r="K266" s="479"/>
    </row>
    <row r="267" spans="3:12" x14ac:dyDescent="0.2">
      <c r="D267" s="478"/>
      <c r="K267" s="475"/>
    </row>
    <row r="268" spans="3:12" x14ac:dyDescent="0.2">
      <c r="D268" s="478"/>
      <c r="J268" s="260"/>
      <c r="K268" s="475"/>
    </row>
    <row r="269" spans="3:12" x14ac:dyDescent="0.2">
      <c r="D269" s="478"/>
      <c r="K269" s="475"/>
    </row>
    <row r="270" spans="3:12" x14ac:dyDescent="0.2">
      <c r="D270" s="478">
        <f>D268*0.2</f>
        <v>0</v>
      </c>
    </row>
    <row r="271" spans="3:12" x14ac:dyDescent="0.2">
      <c r="H271" s="485"/>
    </row>
  </sheetData>
  <protectedRanges>
    <protectedRange password="CC00" sqref="D29:D55 D19:D21 D59:D71 D77:D91 D73:D75" name="Intervalo1_8_3_1_1_1"/>
    <protectedRange password="CC00" sqref="D56:D58" name="Intervalo1_7_1_1_1_1_1"/>
    <protectedRange password="CC00" sqref="D22:D25" name="Intervalo1_6_1_2_1_1_1"/>
    <protectedRange password="CC00" sqref="D26:D28" name="Intervalo1_8_1_1_1_1_1"/>
    <protectedRange password="CC00" sqref="D94 D118:D121 D123:D125 D129 D113:D115 D102:D104 D143:D153 D98:D100 D134:D140" name="Intervalo1_2_1_2_1_1_1"/>
    <protectedRange password="CC00" sqref="D110:D112" name="Intervalo1_1_1_1_1_1_1_1"/>
    <protectedRange password="CC00" sqref="D141:D142" name="Intervalo1_8_2_1_1_1_1"/>
    <protectedRange password="CC00" sqref="D95:D97" name="Intervalo1_2_2_1_1_1_1"/>
    <protectedRange password="CC00" sqref="D105:D109" name="Intervalo1_2_3_1_1_1_1"/>
    <protectedRange password="CC00" sqref="D116:D117" name="Intervalo1_2_4_1_1_1_1"/>
    <protectedRange password="CC00" sqref="D154:D155" name="Intervalo1_2_5_1_1_1_2"/>
    <protectedRange password="CC00" sqref="C154:C155" name="Intervalo1_2_5_1_1_1_1_1"/>
    <protectedRange password="CC00" sqref="D223:D228" name="Intervalo1_3_2_1_2_1_1_1_1_2_1"/>
    <protectedRange password="CC00" sqref="C223:C228" name="Intervalo1_3_2_1_2_1_1_1_1_2_1_3_1"/>
    <protectedRange password="CC00" sqref="D162:D165 D174:D187" name="Intervalo1_3_2_1_2_1_1_1_1_2_1_1_1"/>
    <protectedRange password="CC00" sqref="D158:D161" name="Intervalo1_3_4_2_1_1_1_1_1_1_3_1_1_1_1"/>
    <protectedRange password="CC00" sqref="C170 C174:C186 C158:C166" name="Intervalo1_2_2_1_1_1_1_1_2_1_1_1_1"/>
    <protectedRange password="CC00" sqref="D188:D191" name="Intervalo1_2_2_2_1_1_1_1_1_1_1_1"/>
    <protectedRange password="CC00" sqref="C195 D192:D197" name="Intervalo1_3_2_1_3_1_1_1_3_1_1_1"/>
    <protectedRange password="CC00" sqref="C190:C193 C187:C188" name="Intervalo1_2_2_2_1_1_1_1_3_1_1_1"/>
    <protectedRange password="CC00" sqref="C194 C196:C197" name="Intervalo1_8_2_1_1_1_1_1_1_1_2_1_1_1"/>
    <protectedRange password="CC00" sqref="C189" name="Intervalo1_2_2_2_1_1_1_1_1_1_2_1_1_1"/>
    <protectedRange password="CC00" sqref="E158:E186" name="Intervalo1_3_2_1_1_1_1_1_1"/>
    <protectedRange password="CC00" sqref="E187:E197" name="Intervalo1_3_2_1_1_2_1_1_1"/>
    <protectedRange password="CC00" sqref="D166:D173" name="Intervalo1_3_4_2_1_1_1_1_1_1_4_1_2_1_1_1"/>
    <protectedRange password="CC00" sqref="C167:C169 C171:C173" name="Intervalo1_9_2_1_1_1_1_1_2_1_2_2_1_1_1"/>
    <protectedRange password="CC00" sqref="D76" name="Intervalo1_8_3_1_1_2_1"/>
  </protectedRanges>
  <mergeCells count="73">
    <mergeCell ref="P218:S219"/>
    <mergeCell ref="B205:O205"/>
    <mergeCell ref="B211:O211"/>
    <mergeCell ref="B240:G240"/>
    <mergeCell ref="B242:G242"/>
    <mergeCell ref="B218:O218"/>
    <mergeCell ref="B203:O203"/>
    <mergeCell ref="C174:C175"/>
    <mergeCell ref="C176:C179"/>
    <mergeCell ref="B180:B197"/>
    <mergeCell ref="C180:C183"/>
    <mergeCell ref="C184:C187"/>
    <mergeCell ref="C188:C191"/>
    <mergeCell ref="C193:C197"/>
    <mergeCell ref="A202:O202"/>
    <mergeCell ref="C139:C142"/>
    <mergeCell ref="C143:C147"/>
    <mergeCell ref="C150:C151"/>
    <mergeCell ref="B158:B179"/>
    <mergeCell ref="C158:C161"/>
    <mergeCell ref="C162:C165"/>
    <mergeCell ref="C166:C169"/>
    <mergeCell ref="C170:C173"/>
    <mergeCell ref="A156:C156"/>
    <mergeCell ref="C134:C135"/>
    <mergeCell ref="C88:C90"/>
    <mergeCell ref="C91:C93"/>
    <mergeCell ref="C94:C96"/>
    <mergeCell ref="C136:C138"/>
    <mergeCell ref="C102:C109"/>
    <mergeCell ref="C110:C112"/>
    <mergeCell ref="C113:C117"/>
    <mergeCell ref="C118:C119"/>
    <mergeCell ref="C120:C121"/>
    <mergeCell ref="A98:A100"/>
    <mergeCell ref="B98:B100"/>
    <mergeCell ref="C98:C100"/>
    <mergeCell ref="C67:C68"/>
    <mergeCell ref="C69:C72"/>
    <mergeCell ref="C74:C75"/>
    <mergeCell ref="C77:C79"/>
    <mergeCell ref="C81:C82"/>
    <mergeCell ref="C83:C85"/>
    <mergeCell ref="C64:C66"/>
    <mergeCell ref="B17:O17"/>
    <mergeCell ref="C19:C21"/>
    <mergeCell ref="C22:C25"/>
    <mergeCell ref="C26:C28"/>
    <mergeCell ref="C29:C37"/>
    <mergeCell ref="C38:C43"/>
    <mergeCell ref="C44:C47"/>
    <mergeCell ref="C48:C51"/>
    <mergeCell ref="C52:C57"/>
    <mergeCell ref="C61:C63"/>
    <mergeCell ref="B15:G15"/>
    <mergeCell ref="C6:H6"/>
    <mergeCell ref="P5:X5"/>
    <mergeCell ref="I13:K13"/>
    <mergeCell ref="L13:L14"/>
    <mergeCell ref="M13:M14"/>
    <mergeCell ref="N13:N14"/>
    <mergeCell ref="O13:O14"/>
    <mergeCell ref="C7:H7"/>
    <mergeCell ref="C8:H8"/>
    <mergeCell ref="C9:H9"/>
    <mergeCell ref="A13:G13"/>
    <mergeCell ref="H13:H14"/>
    <mergeCell ref="H15:M15"/>
    <mergeCell ref="L2:L3"/>
    <mergeCell ref="O2:O3"/>
    <mergeCell ref="C3:H3"/>
    <mergeCell ref="C4:H4"/>
    <mergeCell ref="C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9"/>
  <sheetViews>
    <sheetView showGridLines="0" topLeftCell="A13" zoomScale="106" zoomScaleNormal="106" zoomScaleSheetLayoutView="100" workbookViewId="0">
      <selection activeCell="G71" sqref="G71"/>
    </sheetView>
  </sheetViews>
  <sheetFormatPr defaultRowHeight="12.75" x14ac:dyDescent="0.2"/>
  <cols>
    <col min="1" max="1" width="19" style="152" customWidth="1"/>
    <col min="2" max="2" width="14.140625" style="3" customWidth="1"/>
    <col min="3" max="3" width="22.140625" style="3" customWidth="1"/>
    <col min="4" max="4" width="26.85546875" style="180" customWidth="1"/>
    <col min="5" max="5" width="10.42578125" style="3" customWidth="1"/>
    <col min="6" max="6" width="10.140625" style="3" customWidth="1"/>
    <col min="7" max="7" width="12.7109375" style="3" customWidth="1"/>
    <col min="8" max="8" width="23" style="3" customWidth="1"/>
    <col min="9" max="9" width="13.140625" style="3" customWidth="1"/>
    <col min="10" max="10" width="19.28515625" style="3" customWidth="1"/>
    <col min="11" max="11" width="13.5703125" style="3" customWidth="1"/>
    <col min="12" max="12" width="16" style="3" customWidth="1"/>
    <col min="13" max="14" width="15" style="3" customWidth="1"/>
    <col min="15" max="15" width="16.28515625" style="3" customWidth="1"/>
    <col min="16" max="16" width="11.140625" style="3" customWidth="1"/>
    <col min="17" max="17" width="17" style="3" customWidth="1"/>
    <col min="18" max="18" width="23.28515625" style="3" customWidth="1"/>
    <col min="19" max="16384" width="9.140625" style="3"/>
  </cols>
  <sheetData>
    <row r="1" spans="1:24" ht="25.5" x14ac:dyDescent="0.2">
      <c r="B1" s="117" t="s">
        <v>0</v>
      </c>
      <c r="C1" s="181" t="s">
        <v>432</v>
      </c>
      <c r="D1" s="165"/>
      <c r="H1" s="228"/>
      <c r="I1" s="14"/>
      <c r="J1" s="14"/>
      <c r="K1" s="14"/>
      <c r="L1" s="6"/>
      <c r="M1" s="6"/>
      <c r="N1" s="6"/>
      <c r="O1" s="6"/>
    </row>
    <row r="2" spans="1:24" x14ac:dyDescent="0.2">
      <c r="B2" s="7"/>
      <c r="C2" s="8"/>
      <c r="D2" s="137"/>
      <c r="E2" s="9"/>
      <c r="F2" s="199"/>
      <c r="G2" s="137"/>
      <c r="H2" s="229"/>
      <c r="I2" s="5"/>
      <c r="J2" s="5"/>
      <c r="K2" s="5"/>
      <c r="L2" s="1304"/>
      <c r="M2" s="118"/>
      <c r="N2" s="118"/>
      <c r="O2" s="1304"/>
    </row>
    <row r="3" spans="1:24" x14ac:dyDescent="0.2">
      <c r="B3" s="4" t="s">
        <v>2</v>
      </c>
      <c r="C3" s="1305" t="s">
        <v>3</v>
      </c>
      <c r="D3" s="1305"/>
      <c r="E3" s="1305"/>
      <c r="F3" s="1305"/>
      <c r="G3" s="1305"/>
      <c r="H3" s="1305"/>
      <c r="I3" s="119"/>
      <c r="J3" s="119"/>
      <c r="K3" s="119"/>
      <c r="L3" s="1304"/>
      <c r="M3" s="118"/>
      <c r="N3" s="118"/>
      <c r="O3" s="1304"/>
    </row>
    <row r="4" spans="1:24" x14ac:dyDescent="0.2">
      <c r="B4" s="4" t="s">
        <v>4</v>
      </c>
      <c r="C4" s="1305" t="s">
        <v>5</v>
      </c>
      <c r="D4" s="1305"/>
      <c r="E4" s="1305"/>
      <c r="F4" s="1305"/>
      <c r="G4" s="1305"/>
      <c r="H4" s="1305"/>
      <c r="I4" s="119"/>
      <c r="J4" s="119"/>
      <c r="K4" s="119"/>
      <c r="L4" s="1"/>
      <c r="M4" s="1"/>
      <c r="N4" s="1"/>
      <c r="O4" s="1"/>
    </row>
    <row r="5" spans="1:24" x14ac:dyDescent="0.2">
      <c r="B5" s="4" t="s">
        <v>6</v>
      </c>
      <c r="C5" s="1305" t="s">
        <v>7</v>
      </c>
      <c r="D5" s="1305"/>
      <c r="E5" s="1305"/>
      <c r="F5" s="1305"/>
      <c r="G5" s="1305"/>
      <c r="H5" s="1305"/>
      <c r="I5" s="119"/>
      <c r="J5" s="119"/>
      <c r="K5" s="119"/>
      <c r="L5" s="1"/>
      <c r="M5" s="1"/>
      <c r="N5" s="1"/>
      <c r="O5" s="1"/>
      <c r="P5" s="1308"/>
      <c r="Q5" s="1308"/>
      <c r="R5" s="1308"/>
      <c r="S5" s="1308"/>
      <c r="T5" s="1308"/>
      <c r="U5" s="1308"/>
      <c r="V5" s="1308"/>
      <c r="W5" s="1308"/>
      <c r="X5" s="1308"/>
    </row>
    <row r="6" spans="1:24" x14ac:dyDescent="0.2">
      <c r="B6" s="4" t="s">
        <v>8</v>
      </c>
      <c r="C6" s="1305" t="s">
        <v>9</v>
      </c>
      <c r="D6" s="1305"/>
      <c r="E6" s="1305"/>
      <c r="F6" s="1305"/>
      <c r="G6" s="1305"/>
      <c r="H6" s="1305"/>
      <c r="I6" s="119"/>
      <c r="J6" s="119"/>
      <c r="K6" s="119"/>
      <c r="L6" s="1"/>
      <c r="M6" s="1"/>
      <c r="N6" s="1"/>
      <c r="O6" s="1"/>
    </row>
    <row r="7" spans="1:24" x14ac:dyDescent="0.2">
      <c r="B7" s="4" t="s">
        <v>10</v>
      </c>
      <c r="C7" s="1305" t="s">
        <v>11</v>
      </c>
      <c r="D7" s="1305"/>
      <c r="E7" s="1305"/>
      <c r="F7" s="1305"/>
      <c r="G7" s="1305"/>
      <c r="H7" s="1305"/>
      <c r="I7" s="119"/>
      <c r="J7" s="119"/>
      <c r="K7" s="119"/>
      <c r="L7" s="1"/>
      <c r="M7" s="1"/>
      <c r="N7" s="1"/>
      <c r="O7" s="1"/>
    </row>
    <row r="8" spans="1:24" ht="34.5" customHeight="1" x14ac:dyDescent="0.2">
      <c r="B8" s="4" t="s">
        <v>12</v>
      </c>
      <c r="C8" s="1305" t="s">
        <v>13</v>
      </c>
      <c r="D8" s="1305"/>
      <c r="E8" s="1305"/>
      <c r="F8" s="1305"/>
      <c r="G8" s="1305"/>
      <c r="H8" s="1305"/>
      <c r="I8" s="119"/>
      <c r="J8" s="119"/>
      <c r="K8" s="119"/>
      <c r="L8" s="6"/>
      <c r="M8" s="6"/>
      <c r="N8" s="6"/>
      <c r="O8" s="6"/>
    </row>
    <row r="9" spans="1:24" ht="34.5" customHeight="1" x14ac:dyDescent="0.2">
      <c r="B9" s="4" t="s">
        <v>14</v>
      </c>
      <c r="C9" s="1305" t="s">
        <v>15</v>
      </c>
      <c r="D9" s="1305"/>
      <c r="E9" s="1305"/>
      <c r="F9" s="1305"/>
      <c r="G9" s="1305"/>
      <c r="H9" s="1305"/>
      <c r="I9" s="119"/>
      <c r="J9" s="119"/>
      <c r="K9" s="119"/>
      <c r="L9" s="63"/>
      <c r="M9" s="63"/>
      <c r="N9" s="63"/>
      <c r="O9" s="63"/>
    </row>
    <row r="10" spans="1:24" x14ac:dyDescent="0.2">
      <c r="B10" s="6"/>
      <c r="C10" s="10"/>
      <c r="D10" s="11"/>
      <c r="E10" s="11"/>
      <c r="F10" s="6"/>
      <c r="G10" s="11"/>
      <c r="H10" s="219"/>
      <c r="I10" s="12"/>
      <c r="J10" s="12"/>
      <c r="K10" s="12"/>
      <c r="L10" s="6"/>
      <c r="M10" s="6"/>
      <c r="N10" s="6"/>
      <c r="O10" s="6"/>
    </row>
    <row r="11" spans="1:24" x14ac:dyDescent="0.2">
      <c r="B11" s="6"/>
      <c r="C11" s="10"/>
      <c r="D11" s="11"/>
      <c r="E11" s="11"/>
      <c r="F11" s="6"/>
      <c r="G11" s="11"/>
      <c r="H11" s="219"/>
      <c r="I11" s="12"/>
      <c r="J11" s="12"/>
      <c r="K11" s="12"/>
      <c r="L11" s="6"/>
      <c r="M11" s="6"/>
      <c r="N11" s="6"/>
      <c r="O11" s="6"/>
    </row>
    <row r="12" spans="1:24" x14ac:dyDescent="0.2">
      <c r="B12" s="6"/>
      <c r="C12" s="10"/>
      <c r="D12" s="11"/>
      <c r="E12" s="11"/>
      <c r="F12" s="6"/>
      <c r="G12" s="11"/>
      <c r="H12" s="219"/>
      <c r="I12" s="12"/>
      <c r="J12" s="12"/>
      <c r="K12" s="12"/>
      <c r="L12" s="6"/>
      <c r="M12" s="6"/>
      <c r="N12" s="6"/>
      <c r="O12" s="6"/>
    </row>
    <row r="13" spans="1:24" ht="45" customHeight="1" x14ac:dyDescent="0.2">
      <c r="A13" s="1397" t="s">
        <v>16</v>
      </c>
      <c r="B13" s="1398"/>
      <c r="C13" s="1398"/>
      <c r="D13" s="1398"/>
      <c r="E13" s="1398"/>
      <c r="F13" s="1398"/>
      <c r="G13" s="1399"/>
      <c r="H13" s="1392" t="s">
        <v>17</v>
      </c>
      <c r="I13" s="1393" t="s">
        <v>18</v>
      </c>
      <c r="J13" s="1394"/>
      <c r="K13" s="1395"/>
      <c r="L13" s="1396" t="s">
        <v>19</v>
      </c>
      <c r="M13" s="1396" t="s">
        <v>20</v>
      </c>
      <c r="N13" s="1396" t="s">
        <v>21</v>
      </c>
      <c r="O13" s="1396" t="s">
        <v>22</v>
      </c>
      <c r="P13" s="13"/>
      <c r="Q13" s="13"/>
      <c r="R13" s="13"/>
    </row>
    <row r="14" spans="1:24" ht="56.25" customHeight="1" thickBot="1" x14ac:dyDescent="0.25">
      <c r="A14" s="91" t="s">
        <v>23</v>
      </c>
      <c r="B14" s="91" t="s">
        <v>24</v>
      </c>
      <c r="C14" s="91"/>
      <c r="D14" s="91" t="s">
        <v>26</v>
      </c>
      <c r="E14" s="15" t="s">
        <v>27</v>
      </c>
      <c r="F14" s="91" t="s">
        <v>28</v>
      </c>
      <c r="G14" s="91" t="s">
        <v>29</v>
      </c>
      <c r="H14" s="1320"/>
      <c r="I14" s="15" t="s">
        <v>30</v>
      </c>
      <c r="J14" s="15" t="s">
        <v>29</v>
      </c>
      <c r="K14" s="15" t="s">
        <v>31</v>
      </c>
      <c r="L14" s="1313"/>
      <c r="M14" s="1313"/>
      <c r="N14" s="1313"/>
      <c r="O14" s="1313"/>
    </row>
    <row r="15" spans="1:24" ht="15.75" customHeight="1" thickBot="1" x14ac:dyDescent="0.25">
      <c r="A15" s="17" t="s">
        <v>32</v>
      </c>
      <c r="B15" s="1306" t="s">
        <v>33</v>
      </c>
      <c r="C15" s="1307"/>
      <c r="D15" s="1307"/>
      <c r="E15" s="1307"/>
      <c r="F15" s="1307"/>
      <c r="G15" s="1307"/>
      <c r="H15" s="1306"/>
      <c r="I15" s="1307"/>
      <c r="J15" s="1307"/>
      <c r="K15" s="1307"/>
      <c r="L15" s="1307"/>
      <c r="M15" s="1307"/>
      <c r="N15" s="125"/>
      <c r="O15" s="18"/>
    </row>
    <row r="16" spans="1:24" ht="15.75" x14ac:dyDescent="0.25">
      <c r="A16" s="153"/>
      <c r="B16" s="19"/>
      <c r="C16" s="19"/>
      <c r="D16" s="139"/>
      <c r="E16" s="19"/>
      <c r="F16" s="200"/>
      <c r="G16" s="139"/>
      <c r="H16" s="200"/>
      <c r="I16" s="19"/>
      <c r="J16" s="19"/>
      <c r="K16" s="19"/>
      <c r="L16" s="19"/>
      <c r="M16" s="19"/>
      <c r="N16" s="19"/>
      <c r="O16" s="20"/>
    </row>
    <row r="17" spans="1:15" ht="15.75" x14ac:dyDescent="0.2">
      <c r="A17" s="130" t="s">
        <v>34</v>
      </c>
      <c r="B17" s="1400" t="s">
        <v>35</v>
      </c>
      <c r="C17" s="1401"/>
      <c r="D17" s="1401"/>
      <c r="E17" s="1401"/>
      <c r="F17" s="1401"/>
      <c r="G17" s="1401"/>
      <c r="H17" s="1325"/>
      <c r="I17" s="1401"/>
      <c r="J17" s="1401"/>
      <c r="K17" s="1401"/>
      <c r="L17" s="1401"/>
      <c r="M17" s="1401"/>
      <c r="N17" s="1401"/>
      <c r="O17" s="1401"/>
    </row>
    <row r="18" spans="1:15" ht="15.75" x14ac:dyDescent="0.25">
      <c r="A18" s="132" t="s">
        <v>36</v>
      </c>
      <c r="B18" s="133"/>
      <c r="C18" s="134"/>
      <c r="D18" s="163"/>
      <c r="E18" s="135"/>
      <c r="F18" s="205"/>
      <c r="G18" s="205"/>
      <c r="H18" s="205"/>
      <c r="I18" s="205"/>
      <c r="J18" s="205"/>
      <c r="K18" s="134"/>
      <c r="L18" s="134"/>
      <c r="M18" s="134"/>
      <c r="N18" s="134"/>
      <c r="O18" s="134"/>
    </row>
    <row r="19" spans="1:15" s="262" customFormat="1" ht="15.75" x14ac:dyDescent="0.25">
      <c r="A19" s="156" t="s">
        <v>37</v>
      </c>
      <c r="B19" s="73"/>
      <c r="C19" s="1322" t="s">
        <v>38</v>
      </c>
      <c r="D19" s="167" t="s">
        <v>39</v>
      </c>
      <c r="E19" s="94" t="s">
        <v>40</v>
      </c>
      <c r="F19" s="838">
        <v>130.43</v>
      </c>
      <c r="G19" s="142">
        <v>0</v>
      </c>
      <c r="H19" s="221">
        <f t="shared" ref="H19:H82" si="0">+G19*F19</f>
        <v>0</v>
      </c>
      <c r="I19" s="64"/>
      <c r="J19" s="64"/>
      <c r="K19" s="64"/>
      <c r="L19" s="64"/>
      <c r="M19" s="64"/>
      <c r="N19" s="66" t="s">
        <v>41</v>
      </c>
      <c r="O19" s="64"/>
    </row>
    <row r="20" spans="1:15" ht="15.75" x14ac:dyDescent="0.25">
      <c r="A20" s="77" t="s">
        <v>42</v>
      </c>
      <c r="B20" s="74"/>
      <c r="C20" s="1322"/>
      <c r="D20" s="168" t="s">
        <v>43</v>
      </c>
      <c r="E20" s="95" t="s">
        <v>40</v>
      </c>
      <c r="F20" s="251">
        <v>85</v>
      </c>
      <c r="G20" s="142">
        <v>10</v>
      </c>
      <c r="H20" s="221">
        <f t="shared" si="0"/>
        <v>850</v>
      </c>
      <c r="I20" s="64"/>
      <c r="J20" s="64"/>
      <c r="K20" s="64"/>
      <c r="L20" s="64"/>
      <c r="M20" s="64"/>
      <c r="N20" s="66"/>
      <c r="O20" s="64"/>
    </row>
    <row r="21" spans="1:15" s="262" customFormat="1" ht="15.75" x14ac:dyDescent="0.25">
      <c r="A21" s="77" t="s">
        <v>44</v>
      </c>
      <c r="B21" s="74"/>
      <c r="C21" s="1402"/>
      <c r="D21" s="168" t="s">
        <v>45</v>
      </c>
      <c r="E21" s="95" t="s">
        <v>40</v>
      </c>
      <c r="F21" s="206">
        <v>38</v>
      </c>
      <c r="G21" s="142">
        <v>0</v>
      </c>
      <c r="H21" s="221">
        <f t="shared" si="0"/>
        <v>0</v>
      </c>
      <c r="I21" s="64"/>
      <c r="J21" s="64"/>
      <c r="K21" s="64"/>
      <c r="L21" s="64"/>
      <c r="M21" s="64"/>
      <c r="N21" s="66"/>
      <c r="O21" s="64"/>
    </row>
    <row r="22" spans="1:15" s="262" customFormat="1" ht="14.25" customHeight="1" x14ac:dyDescent="0.25">
      <c r="A22" s="77" t="s">
        <v>46</v>
      </c>
      <c r="B22" s="74"/>
      <c r="C22" s="1327" t="s">
        <v>47</v>
      </c>
      <c r="D22" s="168" t="s">
        <v>48</v>
      </c>
      <c r="E22" s="95" t="s">
        <v>40</v>
      </c>
      <c r="F22" s="206">
        <v>360</v>
      </c>
      <c r="G22" s="142">
        <v>0</v>
      </c>
      <c r="H22" s="221">
        <f t="shared" si="0"/>
        <v>0</v>
      </c>
      <c r="I22" s="64"/>
      <c r="J22" s="64"/>
      <c r="K22" s="64"/>
      <c r="L22" s="64"/>
      <c r="M22" s="64"/>
      <c r="N22" s="66"/>
      <c r="O22" s="64"/>
    </row>
    <row r="23" spans="1:15" s="262" customFormat="1" ht="14.25" customHeight="1" x14ac:dyDescent="0.25">
      <c r="A23" s="77" t="s">
        <v>49</v>
      </c>
      <c r="B23" s="74"/>
      <c r="C23" s="1322"/>
      <c r="D23" s="168" t="s">
        <v>50</v>
      </c>
      <c r="E23" s="95" t="s">
        <v>40</v>
      </c>
      <c r="F23" s="206">
        <v>360</v>
      </c>
      <c r="G23" s="142">
        <v>0</v>
      </c>
      <c r="H23" s="221">
        <f t="shared" si="0"/>
        <v>0</v>
      </c>
      <c r="I23" s="64"/>
      <c r="J23" s="64"/>
      <c r="K23" s="64"/>
      <c r="L23" s="64"/>
      <c r="M23" s="64"/>
      <c r="N23" s="66"/>
      <c r="O23" s="64"/>
    </row>
    <row r="24" spans="1:15" ht="16.5" customHeight="1" x14ac:dyDescent="0.25">
      <c r="A24" s="77" t="s">
        <v>51</v>
      </c>
      <c r="B24" s="74"/>
      <c r="C24" s="1322"/>
      <c r="D24" s="168" t="s">
        <v>52</v>
      </c>
      <c r="E24" s="95" t="s">
        <v>40</v>
      </c>
      <c r="F24" s="218">
        <v>300</v>
      </c>
      <c r="G24" s="142">
        <v>20</v>
      </c>
      <c r="H24" s="221">
        <f t="shared" si="0"/>
        <v>6000</v>
      </c>
      <c r="I24" s="64"/>
      <c r="J24" s="64"/>
      <c r="K24" s="64"/>
      <c r="L24" s="64"/>
      <c r="M24" s="64"/>
      <c r="N24" s="66"/>
      <c r="O24" s="64"/>
    </row>
    <row r="25" spans="1:15" s="262" customFormat="1" ht="15" customHeight="1" x14ac:dyDescent="0.25">
      <c r="A25" s="77" t="s">
        <v>53</v>
      </c>
      <c r="B25" s="74"/>
      <c r="C25" s="1322"/>
      <c r="D25" s="168" t="s">
        <v>54</v>
      </c>
      <c r="E25" s="95" t="s">
        <v>40</v>
      </c>
      <c r="F25" s="206">
        <v>285</v>
      </c>
      <c r="G25" s="142">
        <v>0</v>
      </c>
      <c r="H25" s="221">
        <f t="shared" si="0"/>
        <v>0</v>
      </c>
      <c r="I25" s="64"/>
      <c r="J25" s="64"/>
      <c r="K25" s="64"/>
      <c r="L25" s="64"/>
      <c r="M25" s="64"/>
      <c r="N25" s="66"/>
      <c r="O25" s="64"/>
    </row>
    <row r="26" spans="1:15" s="262" customFormat="1" ht="15.75" x14ac:dyDescent="0.25">
      <c r="A26" s="77" t="s">
        <v>55</v>
      </c>
      <c r="B26" s="74"/>
      <c r="C26" s="1327" t="s">
        <v>56</v>
      </c>
      <c r="D26" s="169" t="s">
        <v>57</v>
      </c>
      <c r="E26" s="95" t="s">
        <v>58</v>
      </c>
      <c r="F26" s="206">
        <v>1800</v>
      </c>
      <c r="G26" s="142">
        <v>0</v>
      </c>
      <c r="H26" s="221">
        <f t="shared" si="0"/>
        <v>0</v>
      </c>
      <c r="I26" s="64"/>
      <c r="J26" s="64"/>
      <c r="K26" s="64"/>
      <c r="L26" s="64"/>
      <c r="M26" s="64"/>
      <c r="N26" s="66"/>
      <c r="O26" s="64"/>
    </row>
    <row r="27" spans="1:15" s="262" customFormat="1" ht="15.75" x14ac:dyDescent="0.25">
      <c r="A27" s="77" t="s">
        <v>59</v>
      </c>
      <c r="B27" s="74"/>
      <c r="C27" s="1322"/>
      <c r="D27" s="167" t="s">
        <v>60</v>
      </c>
      <c r="E27" s="95" t="s">
        <v>58</v>
      </c>
      <c r="F27" s="206">
        <v>2300</v>
      </c>
      <c r="G27" s="142">
        <v>0</v>
      </c>
      <c r="H27" s="221">
        <f t="shared" si="0"/>
        <v>0</v>
      </c>
      <c r="I27" s="64"/>
      <c r="J27" s="64"/>
      <c r="K27" s="64"/>
      <c r="L27" s="64"/>
      <c r="M27" s="64"/>
      <c r="N27" s="66"/>
      <c r="O27" s="64"/>
    </row>
    <row r="28" spans="1:15" s="262" customFormat="1" ht="15.75" x14ac:dyDescent="0.25">
      <c r="A28" s="77" t="s">
        <v>61</v>
      </c>
      <c r="B28" s="74"/>
      <c r="C28" s="1402"/>
      <c r="D28" s="168" t="s">
        <v>62</v>
      </c>
      <c r="E28" s="95" t="s">
        <v>58</v>
      </c>
      <c r="F28" s="206">
        <v>1800</v>
      </c>
      <c r="G28" s="142">
        <v>0</v>
      </c>
      <c r="H28" s="221">
        <f t="shared" si="0"/>
        <v>0</v>
      </c>
      <c r="I28" s="64"/>
      <c r="J28" s="64"/>
      <c r="K28" s="64"/>
      <c r="L28" s="64"/>
      <c r="M28" s="64"/>
      <c r="N28" s="66"/>
      <c r="O28" s="64"/>
    </row>
    <row r="29" spans="1:15" s="262" customFormat="1" ht="15.75" customHeight="1" x14ac:dyDescent="0.25">
      <c r="A29" s="157" t="s">
        <v>63</v>
      </c>
      <c r="B29" s="76"/>
      <c r="C29" s="1327" t="s">
        <v>64</v>
      </c>
      <c r="D29" s="170" t="s">
        <v>65</v>
      </c>
      <c r="E29" s="96" t="s">
        <v>58</v>
      </c>
      <c r="F29" s="252">
        <v>985.45</v>
      </c>
      <c r="G29" s="142">
        <v>0</v>
      </c>
      <c r="H29" s="221">
        <f t="shared" si="0"/>
        <v>0</v>
      </c>
      <c r="I29" s="64"/>
      <c r="J29" s="64"/>
      <c r="K29" s="64"/>
      <c r="L29" s="64"/>
      <c r="M29" s="64"/>
      <c r="N29" s="66"/>
      <c r="O29" s="64"/>
    </row>
    <row r="30" spans="1:15" s="262" customFormat="1" ht="16.5" customHeight="1" x14ac:dyDescent="0.25">
      <c r="A30" s="77" t="s">
        <v>66</v>
      </c>
      <c r="B30" s="74"/>
      <c r="C30" s="1322"/>
      <c r="D30" s="168" t="s">
        <v>67</v>
      </c>
      <c r="E30" s="95" t="s">
        <v>58</v>
      </c>
      <c r="F30" s="206">
        <v>360.4</v>
      </c>
      <c r="G30" s="142">
        <v>0</v>
      </c>
      <c r="H30" s="221">
        <f t="shared" si="0"/>
        <v>0</v>
      </c>
      <c r="I30" s="64"/>
      <c r="J30" s="64"/>
      <c r="K30" s="64"/>
      <c r="L30" s="64"/>
      <c r="M30" s="64"/>
      <c r="N30" s="66"/>
      <c r="O30" s="64"/>
    </row>
    <row r="31" spans="1:15" s="262" customFormat="1" ht="15" customHeight="1" x14ac:dyDescent="0.25">
      <c r="A31" s="157" t="s">
        <v>68</v>
      </c>
      <c r="B31" s="76"/>
      <c r="C31" s="1322"/>
      <c r="D31" s="170" t="s">
        <v>69</v>
      </c>
      <c r="E31" s="96" t="s">
        <v>58</v>
      </c>
      <c r="F31" s="252">
        <v>433.1</v>
      </c>
      <c r="G31" s="142">
        <v>0</v>
      </c>
      <c r="H31" s="221">
        <f t="shared" si="0"/>
        <v>0</v>
      </c>
      <c r="I31" s="64"/>
      <c r="J31" s="64"/>
      <c r="K31" s="64"/>
      <c r="L31" s="64"/>
      <c r="M31" s="64"/>
      <c r="N31" s="66"/>
      <c r="O31" s="64"/>
    </row>
    <row r="32" spans="1:15" s="262" customFormat="1" ht="15.75" customHeight="1" x14ac:dyDescent="0.25">
      <c r="A32" s="157" t="s">
        <v>70</v>
      </c>
      <c r="B32" s="76"/>
      <c r="C32" s="1322"/>
      <c r="D32" s="170" t="s">
        <v>71</v>
      </c>
      <c r="E32" s="96" t="s">
        <v>58</v>
      </c>
      <c r="F32" s="252">
        <v>666.2</v>
      </c>
      <c r="G32" s="142">
        <v>0</v>
      </c>
      <c r="H32" s="221">
        <f t="shared" si="0"/>
        <v>0</v>
      </c>
      <c r="I32" s="64"/>
      <c r="J32" s="64"/>
      <c r="K32" s="64"/>
      <c r="L32" s="64"/>
      <c r="M32" s="64"/>
      <c r="N32" s="66"/>
      <c r="O32" s="64"/>
    </row>
    <row r="33" spans="1:15" s="262" customFormat="1" ht="12.75" customHeight="1" x14ac:dyDescent="0.25">
      <c r="A33" s="77" t="s">
        <v>72</v>
      </c>
      <c r="B33" s="74"/>
      <c r="C33" s="1322"/>
      <c r="D33" s="168" t="s">
        <v>73</v>
      </c>
      <c r="E33" s="95" t="s">
        <v>58</v>
      </c>
      <c r="F33" s="206">
        <v>1800</v>
      </c>
      <c r="G33" s="142">
        <v>0</v>
      </c>
      <c r="H33" s="221">
        <f t="shared" si="0"/>
        <v>0</v>
      </c>
      <c r="I33" s="64"/>
      <c r="J33" s="64"/>
      <c r="K33" s="64"/>
      <c r="L33" s="64"/>
      <c r="M33" s="64"/>
      <c r="N33" s="66"/>
      <c r="O33" s="64"/>
    </row>
    <row r="34" spans="1:15" s="262" customFormat="1" ht="12.75" customHeight="1" x14ac:dyDescent="0.25">
      <c r="A34" s="157" t="s">
        <v>74</v>
      </c>
      <c r="B34" s="76"/>
      <c r="C34" s="1322"/>
      <c r="D34" s="170" t="s">
        <v>75</v>
      </c>
      <c r="E34" s="96" t="s">
        <v>58</v>
      </c>
      <c r="F34" s="252">
        <v>2400</v>
      </c>
      <c r="G34" s="142">
        <v>0</v>
      </c>
      <c r="H34" s="221">
        <f t="shared" si="0"/>
        <v>0</v>
      </c>
      <c r="I34" s="64"/>
      <c r="J34" s="64"/>
      <c r="K34" s="64"/>
      <c r="L34" s="64"/>
      <c r="M34" s="64"/>
      <c r="N34" s="66"/>
      <c r="O34" s="64"/>
    </row>
    <row r="35" spans="1:15" s="262" customFormat="1" ht="13.5" customHeight="1" x14ac:dyDescent="0.25">
      <c r="A35" s="157" t="s">
        <v>76</v>
      </c>
      <c r="B35" s="76"/>
      <c r="C35" s="1322"/>
      <c r="D35" s="170" t="s">
        <v>77</v>
      </c>
      <c r="E35" s="96" t="s">
        <v>58</v>
      </c>
      <c r="F35" s="252">
        <v>2500</v>
      </c>
      <c r="G35" s="142">
        <v>0</v>
      </c>
      <c r="H35" s="221">
        <f t="shared" si="0"/>
        <v>0</v>
      </c>
      <c r="I35" s="64"/>
      <c r="J35" s="64"/>
      <c r="K35" s="64"/>
      <c r="L35" s="64"/>
      <c r="M35" s="64"/>
      <c r="N35" s="66"/>
      <c r="O35" s="64"/>
    </row>
    <row r="36" spans="1:15" s="262" customFormat="1" ht="12" customHeight="1" x14ac:dyDescent="0.25">
      <c r="A36" s="77" t="s">
        <v>78</v>
      </c>
      <c r="B36" s="74"/>
      <c r="C36" s="1322"/>
      <c r="D36" s="168" t="s">
        <v>79</v>
      </c>
      <c r="E36" s="95" t="s">
        <v>58</v>
      </c>
      <c r="F36" s="252">
        <v>2500</v>
      </c>
      <c r="G36" s="142">
        <v>0</v>
      </c>
      <c r="H36" s="221">
        <f t="shared" si="0"/>
        <v>0</v>
      </c>
      <c r="I36" s="64"/>
      <c r="J36" s="64"/>
      <c r="K36" s="64"/>
      <c r="L36" s="64"/>
      <c r="M36" s="64"/>
      <c r="N36" s="66"/>
      <c r="O36" s="64"/>
    </row>
    <row r="37" spans="1:15" s="262" customFormat="1" ht="12" customHeight="1" x14ac:dyDescent="0.25">
      <c r="A37" s="77" t="s">
        <v>80</v>
      </c>
      <c r="B37" s="74"/>
      <c r="C37" s="1322"/>
      <c r="D37" s="168" t="s">
        <v>81</v>
      </c>
      <c r="E37" s="95" t="s">
        <v>40</v>
      </c>
      <c r="F37" s="206">
        <v>50</v>
      </c>
      <c r="G37" s="142">
        <v>0</v>
      </c>
      <c r="H37" s="221">
        <f t="shared" si="0"/>
        <v>0</v>
      </c>
      <c r="I37" s="64"/>
      <c r="J37" s="64"/>
      <c r="K37" s="64"/>
      <c r="L37" s="64"/>
      <c r="M37" s="64"/>
      <c r="N37" s="66"/>
      <c r="O37" s="64"/>
    </row>
    <row r="38" spans="1:15" s="262" customFormat="1" ht="12.75" customHeight="1" x14ac:dyDescent="0.25">
      <c r="A38" s="77" t="s">
        <v>82</v>
      </c>
      <c r="B38" s="74"/>
      <c r="C38" s="1422" t="s">
        <v>83</v>
      </c>
      <c r="D38" s="168" t="s">
        <v>84</v>
      </c>
      <c r="E38" s="95" t="s">
        <v>58</v>
      </c>
      <c r="F38" s="206">
        <v>1064.42</v>
      </c>
      <c r="G38" s="142">
        <v>0</v>
      </c>
      <c r="H38" s="221">
        <f t="shared" si="0"/>
        <v>0</v>
      </c>
      <c r="I38" s="64"/>
      <c r="J38" s="64"/>
      <c r="K38" s="64"/>
      <c r="L38" s="64"/>
      <c r="M38" s="64"/>
      <c r="N38" s="66"/>
      <c r="O38" s="64"/>
    </row>
    <row r="39" spans="1:15" s="262" customFormat="1" ht="13.5" customHeight="1" x14ac:dyDescent="0.25">
      <c r="A39" s="77"/>
      <c r="B39" s="74"/>
      <c r="C39" s="1404"/>
      <c r="D39" s="168" t="s">
        <v>85</v>
      </c>
      <c r="E39" s="95" t="s">
        <v>58</v>
      </c>
      <c r="F39" s="206">
        <v>1428.56</v>
      </c>
      <c r="G39" s="142">
        <v>0</v>
      </c>
      <c r="H39" s="221">
        <f t="shared" si="0"/>
        <v>0</v>
      </c>
      <c r="I39" s="64"/>
      <c r="J39" s="64"/>
      <c r="K39" s="64"/>
      <c r="L39" s="64"/>
      <c r="M39" s="64"/>
      <c r="N39" s="66"/>
      <c r="O39" s="64"/>
    </row>
    <row r="40" spans="1:15" s="262" customFormat="1" ht="11.25" customHeight="1" x14ac:dyDescent="0.25">
      <c r="A40" s="77" t="s">
        <v>86</v>
      </c>
      <c r="B40" s="74"/>
      <c r="C40" s="1404"/>
      <c r="D40" s="168" t="s">
        <v>87</v>
      </c>
      <c r="E40" s="95" t="s">
        <v>58</v>
      </c>
      <c r="F40" s="206">
        <v>1429.56</v>
      </c>
      <c r="G40" s="142">
        <v>0</v>
      </c>
      <c r="H40" s="221">
        <f t="shared" si="0"/>
        <v>0</v>
      </c>
      <c r="I40" s="64"/>
      <c r="J40" s="64"/>
      <c r="K40" s="64"/>
      <c r="L40" s="64"/>
      <c r="M40" s="64"/>
      <c r="N40" s="66"/>
      <c r="O40" s="64"/>
    </row>
    <row r="41" spans="1:15" s="262" customFormat="1" ht="13.5" customHeight="1" x14ac:dyDescent="0.25">
      <c r="A41" s="77" t="s">
        <v>88</v>
      </c>
      <c r="B41" s="74"/>
      <c r="C41" s="1404"/>
      <c r="D41" s="168" t="s">
        <v>89</v>
      </c>
      <c r="E41" s="95" t="s">
        <v>40</v>
      </c>
      <c r="F41" s="206">
        <v>28.53</v>
      </c>
      <c r="G41" s="142">
        <v>0</v>
      </c>
      <c r="H41" s="221">
        <f t="shared" si="0"/>
        <v>0</v>
      </c>
      <c r="I41" s="64"/>
      <c r="J41" s="64"/>
      <c r="K41" s="64"/>
      <c r="L41" s="64"/>
      <c r="M41" s="64"/>
      <c r="N41" s="66"/>
      <c r="O41" s="64"/>
    </row>
    <row r="42" spans="1:15" s="262" customFormat="1" ht="15" customHeight="1" x14ac:dyDescent="0.25">
      <c r="A42" s="77" t="s">
        <v>90</v>
      </c>
      <c r="B42" s="74"/>
      <c r="C42" s="1404"/>
      <c r="D42" s="168" t="s">
        <v>91</v>
      </c>
      <c r="E42" s="95" t="s">
        <v>40</v>
      </c>
      <c r="F42" s="206">
        <v>28.53</v>
      </c>
      <c r="G42" s="142">
        <v>0</v>
      </c>
      <c r="H42" s="221">
        <f t="shared" si="0"/>
        <v>0</v>
      </c>
      <c r="I42" s="64"/>
      <c r="J42" s="64"/>
      <c r="K42" s="64"/>
      <c r="L42" s="64"/>
      <c r="M42" s="64"/>
      <c r="N42" s="66"/>
      <c r="O42" s="64"/>
    </row>
    <row r="43" spans="1:15" s="262" customFormat="1" ht="14.25" customHeight="1" x14ac:dyDescent="0.25">
      <c r="A43" s="157" t="s">
        <v>92</v>
      </c>
      <c r="B43" s="76"/>
      <c r="C43" s="1423"/>
      <c r="D43" s="170" t="s">
        <v>93</v>
      </c>
      <c r="E43" s="96" t="s">
        <v>58</v>
      </c>
      <c r="F43" s="252">
        <v>28.53</v>
      </c>
      <c r="G43" s="142">
        <v>0</v>
      </c>
      <c r="H43" s="221">
        <f t="shared" si="0"/>
        <v>0</v>
      </c>
      <c r="I43" s="64"/>
      <c r="J43" s="64"/>
      <c r="K43" s="64"/>
      <c r="L43" s="64"/>
      <c r="M43" s="64"/>
      <c r="N43" s="66"/>
      <c r="O43" s="64"/>
    </row>
    <row r="44" spans="1:15" ht="14.25" customHeight="1" x14ac:dyDescent="0.25">
      <c r="A44" s="77" t="s">
        <v>94</v>
      </c>
      <c r="B44" s="74"/>
      <c r="C44" s="1328" t="s">
        <v>95</v>
      </c>
      <c r="D44" s="168" t="s">
        <v>96</v>
      </c>
      <c r="E44" s="95" t="s">
        <v>58</v>
      </c>
      <c r="F44" s="206">
        <v>1569.12</v>
      </c>
      <c r="G44" s="142">
        <v>1</v>
      </c>
      <c r="H44" s="221">
        <f t="shared" si="0"/>
        <v>1569.12</v>
      </c>
      <c r="I44" s="64"/>
      <c r="J44" s="64"/>
      <c r="K44" s="64"/>
      <c r="L44" s="64"/>
      <c r="M44" s="64"/>
      <c r="N44" s="66"/>
      <c r="O44" s="64"/>
    </row>
    <row r="45" spans="1:15" ht="13.5" customHeight="1" x14ac:dyDescent="0.25">
      <c r="A45" s="157" t="s">
        <v>97</v>
      </c>
      <c r="B45" s="76"/>
      <c r="C45" s="1328"/>
      <c r="D45" s="170" t="s">
        <v>98</v>
      </c>
      <c r="E45" s="96" t="s">
        <v>58</v>
      </c>
      <c r="F45" s="206">
        <v>1569.12</v>
      </c>
      <c r="G45" s="142">
        <v>1</v>
      </c>
      <c r="H45" s="221">
        <f t="shared" si="0"/>
        <v>1569.12</v>
      </c>
      <c r="I45" s="64"/>
      <c r="J45" s="64"/>
      <c r="K45" s="64"/>
      <c r="L45" s="64"/>
      <c r="M45" s="64"/>
      <c r="N45" s="66"/>
      <c r="O45" s="64"/>
    </row>
    <row r="46" spans="1:15" ht="14.25" customHeight="1" x14ac:dyDescent="0.25">
      <c r="A46" s="77" t="s">
        <v>99</v>
      </c>
      <c r="B46" s="74"/>
      <c r="C46" s="1328"/>
      <c r="D46" s="168" t="s">
        <v>100</v>
      </c>
      <c r="E46" s="95" t="s">
        <v>58</v>
      </c>
      <c r="F46" s="206">
        <v>1569.12</v>
      </c>
      <c r="G46" s="142">
        <v>1</v>
      </c>
      <c r="H46" s="221">
        <f t="shared" si="0"/>
        <v>1569.12</v>
      </c>
      <c r="I46" s="64"/>
      <c r="J46" s="64"/>
      <c r="K46" s="64"/>
      <c r="L46" s="64"/>
      <c r="M46" s="64"/>
      <c r="N46" s="66"/>
      <c r="O46" s="64"/>
    </row>
    <row r="47" spans="1:15" ht="12.75" customHeight="1" x14ac:dyDescent="0.25">
      <c r="A47" s="77" t="s">
        <v>101</v>
      </c>
      <c r="B47" s="74"/>
      <c r="C47" s="1424"/>
      <c r="D47" s="168" t="s">
        <v>102</v>
      </c>
      <c r="E47" s="95" t="s">
        <v>58</v>
      </c>
      <c r="F47" s="206">
        <v>1569.12</v>
      </c>
      <c r="G47" s="142">
        <v>1</v>
      </c>
      <c r="H47" s="221">
        <f t="shared" si="0"/>
        <v>1569.12</v>
      </c>
      <c r="I47" s="64"/>
      <c r="J47" s="64"/>
      <c r="K47" s="64"/>
      <c r="L47" s="64"/>
      <c r="M47" s="64"/>
      <c r="N47" s="66"/>
      <c r="O47" s="64"/>
    </row>
    <row r="48" spans="1:15" s="262" customFormat="1" ht="15.75" customHeight="1" x14ac:dyDescent="0.25">
      <c r="A48" s="77" t="s">
        <v>103</v>
      </c>
      <c r="B48" s="74"/>
      <c r="C48" s="1425" t="s">
        <v>104</v>
      </c>
      <c r="D48" s="168" t="s">
        <v>105</v>
      </c>
      <c r="E48" s="95" t="s">
        <v>106</v>
      </c>
      <c r="F48" s="206">
        <v>1912.19</v>
      </c>
      <c r="G48" s="142">
        <v>0</v>
      </c>
      <c r="H48" s="221">
        <f t="shared" si="0"/>
        <v>0</v>
      </c>
      <c r="I48" s="64"/>
      <c r="J48" s="64"/>
      <c r="K48" s="64"/>
      <c r="L48" s="64"/>
      <c r="M48" s="64"/>
      <c r="N48" s="66"/>
      <c r="O48" s="64"/>
    </row>
    <row r="49" spans="1:15" s="262" customFormat="1" ht="13.5" customHeight="1" x14ac:dyDescent="0.25">
      <c r="A49" s="77" t="s">
        <v>107</v>
      </c>
      <c r="B49" s="74"/>
      <c r="C49" s="1425"/>
      <c r="D49" s="168" t="s">
        <v>108</v>
      </c>
      <c r="E49" s="95" t="s">
        <v>106</v>
      </c>
      <c r="F49" s="206">
        <v>1143.6500000000001</v>
      </c>
      <c r="G49" s="142">
        <v>0</v>
      </c>
      <c r="H49" s="221">
        <f t="shared" si="0"/>
        <v>0</v>
      </c>
      <c r="I49" s="64"/>
      <c r="J49" s="64"/>
      <c r="K49" s="64"/>
      <c r="L49" s="64"/>
      <c r="M49" s="64"/>
      <c r="N49" s="66"/>
      <c r="O49" s="64"/>
    </row>
    <row r="50" spans="1:15" ht="14.25" customHeight="1" x14ac:dyDescent="0.25">
      <c r="A50" s="707" t="s">
        <v>109</v>
      </c>
      <c r="B50" s="708"/>
      <c r="C50" s="1425"/>
      <c r="D50" s="449" t="s">
        <v>110</v>
      </c>
      <c r="E50" s="450" t="s">
        <v>106</v>
      </c>
      <c r="F50" s="248">
        <v>2500</v>
      </c>
      <c r="G50" s="389">
        <v>2</v>
      </c>
      <c r="H50" s="451">
        <f t="shared" si="0"/>
        <v>5000</v>
      </c>
      <c r="I50" s="709"/>
      <c r="J50" s="709"/>
      <c r="K50" s="709"/>
      <c r="L50" s="709"/>
      <c r="M50" s="709"/>
      <c r="N50" s="710"/>
      <c r="O50" s="709"/>
    </row>
    <row r="51" spans="1:15" s="262" customFormat="1" ht="13.5" customHeight="1" x14ac:dyDescent="0.25">
      <c r="A51" s="77" t="s">
        <v>111</v>
      </c>
      <c r="B51" s="74"/>
      <c r="C51" s="1425"/>
      <c r="D51" s="170" t="s">
        <v>112</v>
      </c>
      <c r="E51" s="96" t="s">
        <v>106</v>
      </c>
      <c r="F51" s="252">
        <v>2248.4299999999998</v>
      </c>
      <c r="G51" s="267">
        <v>0</v>
      </c>
      <c r="H51" s="268">
        <f t="shared" si="0"/>
        <v>0</v>
      </c>
      <c r="I51" s="64"/>
      <c r="J51" s="64"/>
      <c r="K51" s="64"/>
      <c r="L51" s="64"/>
      <c r="M51" s="64"/>
      <c r="N51" s="66"/>
      <c r="O51" s="64"/>
    </row>
    <row r="52" spans="1:15" ht="12" customHeight="1" x14ac:dyDescent="0.25">
      <c r="A52" s="77" t="s">
        <v>113</v>
      </c>
      <c r="B52" s="74"/>
      <c r="C52" s="1404" t="s">
        <v>114</v>
      </c>
      <c r="D52" s="169" t="s">
        <v>115</v>
      </c>
      <c r="E52" s="95" t="s">
        <v>40</v>
      </c>
      <c r="F52" s="206">
        <v>110</v>
      </c>
      <c r="G52" s="142">
        <v>2</v>
      </c>
      <c r="H52" s="221">
        <f t="shared" si="0"/>
        <v>220</v>
      </c>
      <c r="I52" s="64"/>
      <c r="J52" s="64"/>
      <c r="K52" s="64"/>
      <c r="L52" s="64"/>
      <c r="M52" s="64"/>
      <c r="N52" s="66"/>
      <c r="O52" s="64"/>
    </row>
    <row r="53" spans="1:15" ht="12" customHeight="1" x14ac:dyDescent="0.25">
      <c r="A53" s="157" t="s">
        <v>116</v>
      </c>
      <c r="B53" s="76"/>
      <c r="C53" s="1404"/>
      <c r="D53" s="171" t="s">
        <v>117</v>
      </c>
      <c r="E53" s="95" t="s">
        <v>40</v>
      </c>
      <c r="F53" s="252">
        <v>35</v>
      </c>
      <c r="G53" s="142">
        <v>10</v>
      </c>
      <c r="H53" s="221">
        <f t="shared" si="0"/>
        <v>350</v>
      </c>
      <c r="I53" s="64"/>
      <c r="J53" s="64"/>
      <c r="K53" s="64"/>
      <c r="L53" s="64"/>
      <c r="M53" s="64"/>
      <c r="N53" s="66"/>
      <c r="O53" s="64"/>
    </row>
    <row r="54" spans="1:15" ht="12.75" customHeight="1" x14ac:dyDescent="0.25">
      <c r="A54" s="77" t="s">
        <v>118</v>
      </c>
      <c r="B54" s="74"/>
      <c r="C54" s="1404"/>
      <c r="D54" s="169" t="s">
        <v>119</v>
      </c>
      <c r="E54" s="95" t="s">
        <v>40</v>
      </c>
      <c r="F54" s="206">
        <v>65</v>
      </c>
      <c r="G54" s="142">
        <v>10</v>
      </c>
      <c r="H54" s="221">
        <f t="shared" si="0"/>
        <v>650</v>
      </c>
      <c r="I54" s="64"/>
      <c r="J54" s="64"/>
      <c r="K54" s="64"/>
      <c r="L54" s="64"/>
      <c r="M54" s="64"/>
      <c r="N54" s="66"/>
      <c r="O54" s="64"/>
    </row>
    <row r="55" spans="1:15" ht="13.5" customHeight="1" x14ac:dyDescent="0.25">
      <c r="A55" s="77" t="s">
        <v>120</v>
      </c>
      <c r="B55" s="74"/>
      <c r="C55" s="1404"/>
      <c r="D55" s="169" t="s">
        <v>121</v>
      </c>
      <c r="E55" s="95" t="s">
        <v>40</v>
      </c>
      <c r="F55" s="206">
        <v>450</v>
      </c>
      <c r="G55" s="142">
        <v>10</v>
      </c>
      <c r="H55" s="221">
        <f t="shared" si="0"/>
        <v>4500</v>
      </c>
      <c r="I55" s="64"/>
      <c r="J55" s="64"/>
      <c r="K55" s="64"/>
      <c r="L55" s="64"/>
      <c r="M55" s="64"/>
      <c r="N55" s="66"/>
      <c r="O55" s="64"/>
    </row>
    <row r="56" spans="1:15" ht="11.25" customHeight="1" x14ac:dyDescent="0.25">
      <c r="A56" s="77" t="s">
        <v>122</v>
      </c>
      <c r="B56" s="74"/>
      <c r="C56" s="1404"/>
      <c r="D56" s="168" t="s">
        <v>123</v>
      </c>
      <c r="E56" s="95" t="s">
        <v>40</v>
      </c>
      <c r="F56" s="206">
        <v>40</v>
      </c>
      <c r="G56" s="142">
        <v>0</v>
      </c>
      <c r="H56" s="221">
        <f t="shared" si="0"/>
        <v>0</v>
      </c>
      <c r="I56" s="64"/>
      <c r="J56" s="64"/>
      <c r="K56" s="64"/>
      <c r="L56" s="64"/>
      <c r="M56" s="64"/>
      <c r="N56" s="66"/>
      <c r="O56" s="64"/>
    </row>
    <row r="57" spans="1:15" ht="12.75" customHeight="1" x14ac:dyDescent="0.25">
      <c r="A57" s="77" t="s">
        <v>124</v>
      </c>
      <c r="B57" s="74"/>
      <c r="C57" s="1405"/>
      <c r="D57" s="169" t="s">
        <v>125</v>
      </c>
      <c r="E57" s="95" t="s">
        <v>58</v>
      </c>
      <c r="F57" s="206">
        <v>95.65</v>
      </c>
      <c r="G57" s="142">
        <v>0</v>
      </c>
      <c r="H57" s="221">
        <f t="shared" si="0"/>
        <v>0</v>
      </c>
      <c r="I57" s="64"/>
      <c r="J57" s="64"/>
      <c r="K57" s="64"/>
      <c r="L57" s="64"/>
      <c r="M57" s="64"/>
      <c r="N57" s="66"/>
      <c r="O57" s="64"/>
    </row>
    <row r="58" spans="1:15" s="262" customFormat="1" ht="12" customHeight="1" x14ac:dyDescent="0.25">
      <c r="A58" s="157" t="s">
        <v>126</v>
      </c>
      <c r="B58" s="76"/>
      <c r="C58" s="913" t="s">
        <v>127</v>
      </c>
      <c r="D58" s="914" t="s">
        <v>128</v>
      </c>
      <c r="E58" s="96" t="s">
        <v>40</v>
      </c>
      <c r="F58" s="252"/>
      <c r="G58" s="142">
        <v>0</v>
      </c>
      <c r="H58" s="221">
        <f t="shared" si="0"/>
        <v>0</v>
      </c>
      <c r="I58" s="64"/>
      <c r="J58" s="64"/>
      <c r="K58" s="64"/>
      <c r="L58" s="64"/>
      <c r="M58" s="64"/>
      <c r="N58" s="66"/>
      <c r="O58" s="64"/>
    </row>
    <row r="59" spans="1:15" s="262" customFormat="1" ht="11.25" customHeight="1" x14ac:dyDescent="0.25">
      <c r="A59" s="77" t="s">
        <v>129</v>
      </c>
      <c r="B59" s="74"/>
      <c r="C59" s="840" t="s">
        <v>130</v>
      </c>
      <c r="D59" s="167" t="s">
        <v>131</v>
      </c>
      <c r="E59" s="96" t="s">
        <v>106</v>
      </c>
      <c r="F59" s="206">
        <v>928.09</v>
      </c>
      <c r="G59" s="142">
        <v>0</v>
      </c>
      <c r="H59" s="221">
        <f t="shared" si="0"/>
        <v>0</v>
      </c>
      <c r="I59" s="64"/>
      <c r="J59" s="64"/>
      <c r="K59" s="64"/>
      <c r="L59" s="64"/>
      <c r="M59" s="64"/>
      <c r="N59" s="66"/>
      <c r="O59" s="64"/>
    </row>
    <row r="60" spans="1:15" s="262" customFormat="1" ht="12.75" customHeight="1" x14ac:dyDescent="0.25">
      <c r="A60" s="77" t="s">
        <v>132</v>
      </c>
      <c r="B60" s="74"/>
      <c r="C60" s="840" t="s">
        <v>133</v>
      </c>
      <c r="D60" s="168" t="s">
        <v>134</v>
      </c>
      <c r="E60" s="95" t="s">
        <v>40</v>
      </c>
      <c r="F60" s="206">
        <v>35</v>
      </c>
      <c r="G60" s="142">
        <v>0</v>
      </c>
      <c r="H60" s="221">
        <f t="shared" si="0"/>
        <v>0</v>
      </c>
      <c r="I60" s="64"/>
      <c r="J60" s="64"/>
      <c r="K60" s="64"/>
      <c r="L60" s="64"/>
      <c r="M60" s="64"/>
      <c r="N60" s="66"/>
      <c r="O60" s="64"/>
    </row>
    <row r="61" spans="1:15" s="262" customFormat="1" ht="12" customHeight="1" x14ac:dyDescent="0.25">
      <c r="A61" s="77" t="s">
        <v>135</v>
      </c>
      <c r="B61" s="74"/>
      <c r="C61" s="1411" t="s">
        <v>136</v>
      </c>
      <c r="D61" s="168" t="s">
        <v>137</v>
      </c>
      <c r="E61" s="95" t="s">
        <v>138</v>
      </c>
      <c r="F61" s="206">
        <v>4783</v>
      </c>
      <c r="G61" s="142">
        <v>0</v>
      </c>
      <c r="H61" s="221">
        <f t="shared" si="0"/>
        <v>0</v>
      </c>
      <c r="I61" s="64"/>
      <c r="J61" s="64"/>
      <c r="K61" s="64"/>
      <c r="L61" s="64"/>
      <c r="M61" s="64"/>
      <c r="N61" s="66"/>
      <c r="O61" s="64"/>
    </row>
    <row r="62" spans="1:15" ht="14.25" customHeight="1" x14ac:dyDescent="0.25">
      <c r="A62" s="77" t="s">
        <v>139</v>
      </c>
      <c r="B62" s="74"/>
      <c r="C62" s="1412"/>
      <c r="D62" s="170" t="s">
        <v>140</v>
      </c>
      <c r="E62" s="96" t="s">
        <v>141</v>
      </c>
      <c r="F62" s="248">
        <v>2750</v>
      </c>
      <c r="G62" s="267">
        <v>10</v>
      </c>
      <c r="H62" s="268">
        <f t="shared" si="0"/>
        <v>27500</v>
      </c>
      <c r="I62" s="64"/>
      <c r="J62" s="64"/>
      <c r="K62" s="64"/>
      <c r="L62" s="64"/>
      <c r="M62" s="64"/>
      <c r="N62" s="66"/>
      <c r="O62" s="64"/>
    </row>
    <row r="63" spans="1:15" ht="15" customHeight="1" x14ac:dyDescent="0.25">
      <c r="A63" s="77"/>
      <c r="B63" s="74"/>
      <c r="C63" s="1413"/>
      <c r="D63" s="168" t="s">
        <v>143</v>
      </c>
      <c r="E63" s="95" t="s">
        <v>138</v>
      </c>
      <c r="F63" s="206">
        <v>10</v>
      </c>
      <c r="G63" s="142">
        <v>0</v>
      </c>
      <c r="H63" s="221">
        <f t="shared" si="0"/>
        <v>0</v>
      </c>
      <c r="I63" s="64"/>
      <c r="J63" s="64"/>
      <c r="K63" s="64"/>
      <c r="L63" s="64"/>
      <c r="M63" s="64"/>
      <c r="N63" s="66"/>
      <c r="O63" s="64"/>
    </row>
    <row r="64" spans="1:15" ht="21.75" customHeight="1" x14ac:dyDescent="0.25">
      <c r="A64" s="77" t="s">
        <v>144</v>
      </c>
      <c r="B64" s="74"/>
      <c r="C64" s="1406" t="s">
        <v>145</v>
      </c>
      <c r="D64" s="168" t="s">
        <v>146</v>
      </c>
      <c r="E64" s="95" t="s">
        <v>147</v>
      </c>
      <c r="F64" s="206">
        <v>57.5</v>
      </c>
      <c r="G64" s="142">
        <v>0</v>
      </c>
      <c r="H64" s="221">
        <f t="shared" si="0"/>
        <v>0</v>
      </c>
      <c r="I64" s="64"/>
      <c r="J64" s="64"/>
      <c r="K64" s="64"/>
      <c r="L64" s="64"/>
      <c r="M64" s="64"/>
      <c r="N64" s="66"/>
      <c r="O64" s="64"/>
    </row>
    <row r="65" spans="1:15" ht="23.25" customHeight="1" x14ac:dyDescent="0.25">
      <c r="A65" s="77" t="s">
        <v>148</v>
      </c>
      <c r="B65" s="74"/>
      <c r="C65" s="1404"/>
      <c r="D65" s="168" t="s">
        <v>149</v>
      </c>
      <c r="E65" s="95" t="s">
        <v>147</v>
      </c>
      <c r="F65" s="206">
        <v>110.72</v>
      </c>
      <c r="G65" s="142">
        <v>2</v>
      </c>
      <c r="H65" s="221">
        <f t="shared" si="0"/>
        <v>221.44</v>
      </c>
      <c r="I65" s="64"/>
      <c r="J65" s="64"/>
      <c r="K65" s="64"/>
      <c r="L65" s="64"/>
      <c r="M65" s="64"/>
      <c r="N65" s="66"/>
      <c r="O65" s="64"/>
    </row>
    <row r="66" spans="1:15" ht="27" customHeight="1" x14ac:dyDescent="0.25">
      <c r="A66" s="77" t="s">
        <v>150</v>
      </c>
      <c r="B66" s="74"/>
      <c r="C66" s="1404"/>
      <c r="D66" s="168" t="s">
        <v>151</v>
      </c>
      <c r="E66" s="95" t="s">
        <v>147</v>
      </c>
      <c r="F66" s="206">
        <v>127.36</v>
      </c>
      <c r="G66" s="142">
        <v>0</v>
      </c>
      <c r="H66" s="221">
        <f t="shared" si="0"/>
        <v>0</v>
      </c>
      <c r="I66" s="64"/>
      <c r="J66" s="64"/>
      <c r="K66" s="64"/>
      <c r="L66" s="64"/>
      <c r="M66" s="64"/>
      <c r="N66" s="66"/>
      <c r="O66" s="64"/>
    </row>
    <row r="67" spans="1:15" ht="22.5" customHeight="1" x14ac:dyDescent="0.25">
      <c r="A67" s="77" t="s">
        <v>152</v>
      </c>
      <c r="B67" s="74"/>
      <c r="C67" s="1407" t="s">
        <v>153</v>
      </c>
      <c r="D67" s="168" t="s">
        <v>154</v>
      </c>
      <c r="E67" s="95" t="s">
        <v>40</v>
      </c>
      <c r="F67" s="206">
        <v>52</v>
      </c>
      <c r="G67" s="142">
        <v>0</v>
      </c>
      <c r="H67" s="221">
        <f t="shared" si="0"/>
        <v>0</v>
      </c>
      <c r="I67" s="64"/>
      <c r="J67" s="64"/>
      <c r="K67" s="64"/>
      <c r="L67" s="64"/>
      <c r="M67" s="64"/>
      <c r="N67" s="66"/>
      <c r="O67" s="64"/>
    </row>
    <row r="68" spans="1:15" ht="15" customHeight="1" x14ac:dyDescent="0.25">
      <c r="A68" s="77" t="s">
        <v>155</v>
      </c>
      <c r="B68" s="74"/>
      <c r="C68" s="1408"/>
      <c r="D68" s="168" t="s">
        <v>156</v>
      </c>
      <c r="E68" s="95" t="s">
        <v>40</v>
      </c>
      <c r="F68" s="206">
        <v>150.47999999999999</v>
      </c>
      <c r="G68" s="142">
        <v>0</v>
      </c>
      <c r="H68" s="221">
        <f t="shared" si="0"/>
        <v>0</v>
      </c>
      <c r="I68" s="64"/>
      <c r="J68" s="64"/>
      <c r="K68" s="64"/>
      <c r="L68" s="64"/>
      <c r="M68" s="64"/>
      <c r="N68" s="66"/>
      <c r="O68" s="64"/>
    </row>
    <row r="69" spans="1:15" ht="36.75" customHeight="1" x14ac:dyDescent="0.25">
      <c r="A69" s="77" t="s">
        <v>157</v>
      </c>
      <c r="B69" s="74"/>
      <c r="C69" s="1409" t="s">
        <v>158</v>
      </c>
      <c r="D69" s="168" t="s">
        <v>159</v>
      </c>
      <c r="E69" s="95" t="s">
        <v>40</v>
      </c>
      <c r="F69" s="206">
        <v>178.55</v>
      </c>
      <c r="G69" s="142">
        <v>2</v>
      </c>
      <c r="H69" s="221">
        <f t="shared" si="0"/>
        <v>357.1</v>
      </c>
      <c r="I69" s="64"/>
      <c r="J69" s="64"/>
      <c r="K69" s="64"/>
      <c r="L69" s="64"/>
      <c r="M69" s="64"/>
      <c r="N69" s="66"/>
      <c r="O69" s="64"/>
    </row>
    <row r="70" spans="1:15" ht="25.5" customHeight="1" x14ac:dyDescent="0.25">
      <c r="A70" s="157" t="s">
        <v>160</v>
      </c>
      <c r="B70" s="76"/>
      <c r="C70" s="1409"/>
      <c r="D70" s="170" t="s">
        <v>161</v>
      </c>
      <c r="E70" s="96" t="s">
        <v>40</v>
      </c>
      <c r="F70" s="248">
        <v>237.01</v>
      </c>
      <c r="G70" s="249">
        <v>3</v>
      </c>
      <c r="H70" s="221">
        <f t="shared" si="0"/>
        <v>711.03</v>
      </c>
      <c r="I70" s="64"/>
      <c r="J70" s="64"/>
      <c r="K70" s="64"/>
      <c r="L70" s="64"/>
      <c r="M70" s="64"/>
      <c r="N70" s="66"/>
      <c r="O70" s="64"/>
    </row>
    <row r="71" spans="1:15" ht="36" customHeight="1" x14ac:dyDescent="0.25">
      <c r="A71" s="157" t="s">
        <v>162</v>
      </c>
      <c r="B71" s="76"/>
      <c r="C71" s="1409"/>
      <c r="D71" s="170" t="s">
        <v>163</v>
      </c>
      <c r="E71" s="96" t="s">
        <v>40</v>
      </c>
      <c r="F71" s="252">
        <v>280</v>
      </c>
      <c r="G71" s="267">
        <v>60</v>
      </c>
      <c r="H71" s="268">
        <f t="shared" si="0"/>
        <v>16800</v>
      </c>
      <c r="I71" s="64"/>
      <c r="J71" s="64"/>
      <c r="K71" s="64"/>
      <c r="L71" s="64"/>
      <c r="M71" s="64"/>
      <c r="N71" s="66"/>
      <c r="O71" s="64"/>
    </row>
    <row r="72" spans="1:15" ht="15.75" x14ac:dyDescent="0.25">
      <c r="A72" s="77" t="s">
        <v>164</v>
      </c>
      <c r="B72" s="74"/>
      <c r="C72" s="1410"/>
      <c r="D72" s="168" t="s">
        <v>165</v>
      </c>
      <c r="E72" s="95" t="s">
        <v>40</v>
      </c>
      <c r="F72" s="206">
        <v>410.31</v>
      </c>
      <c r="G72" s="142">
        <v>0</v>
      </c>
      <c r="H72" s="221">
        <f t="shared" si="0"/>
        <v>0</v>
      </c>
      <c r="I72" s="64"/>
      <c r="J72" s="64"/>
      <c r="K72" s="64"/>
      <c r="L72" s="64"/>
      <c r="M72" s="64"/>
      <c r="N72" s="66"/>
      <c r="O72" s="64"/>
    </row>
    <row r="73" spans="1:15" ht="15" customHeight="1" x14ac:dyDescent="0.25">
      <c r="A73" s="77" t="s">
        <v>166</v>
      </c>
      <c r="B73" s="74"/>
      <c r="C73" s="79" t="s">
        <v>167</v>
      </c>
      <c r="D73" s="168" t="s">
        <v>167</v>
      </c>
      <c r="E73" s="95" t="s">
        <v>58</v>
      </c>
      <c r="F73" s="206">
        <v>1565.2</v>
      </c>
      <c r="G73" s="142">
        <v>0</v>
      </c>
      <c r="H73" s="221">
        <f t="shared" si="0"/>
        <v>0</v>
      </c>
      <c r="I73" s="64"/>
      <c r="J73" s="64"/>
      <c r="K73" s="64"/>
      <c r="L73" s="64"/>
      <c r="M73" s="64"/>
      <c r="N73" s="66"/>
      <c r="O73" s="64"/>
    </row>
    <row r="74" spans="1:15" ht="17.25" customHeight="1" x14ac:dyDescent="0.25">
      <c r="A74" s="77"/>
      <c r="B74" s="74"/>
      <c r="C74" s="270" t="s">
        <v>168</v>
      </c>
      <c r="D74" s="448" t="s">
        <v>169</v>
      </c>
      <c r="E74" s="96" t="s">
        <v>40</v>
      </c>
      <c r="F74" s="252">
        <v>1900</v>
      </c>
      <c r="G74" s="267">
        <v>2</v>
      </c>
      <c r="H74" s="268">
        <f t="shared" si="0"/>
        <v>3800</v>
      </c>
      <c r="I74" s="64"/>
      <c r="J74" s="64"/>
      <c r="K74" s="64"/>
      <c r="L74" s="64"/>
      <c r="M74" s="64"/>
      <c r="N74" s="66"/>
      <c r="O74" s="64"/>
    </row>
    <row r="75" spans="1:15" ht="24.75" customHeight="1" x14ac:dyDescent="0.25">
      <c r="A75" s="77"/>
      <c r="B75" s="74"/>
      <c r="C75" s="270" t="s">
        <v>171</v>
      </c>
      <c r="D75" s="258" t="s">
        <v>172</v>
      </c>
      <c r="E75" s="96" t="s">
        <v>40</v>
      </c>
      <c r="F75" s="252">
        <v>30</v>
      </c>
      <c r="G75" s="267">
        <v>0</v>
      </c>
      <c r="H75" s="268">
        <f t="shared" si="0"/>
        <v>0</v>
      </c>
      <c r="I75" s="64"/>
      <c r="J75" s="64"/>
      <c r="K75" s="64"/>
      <c r="L75" s="64"/>
      <c r="M75" s="64"/>
      <c r="N75" s="66"/>
      <c r="O75" s="64"/>
    </row>
    <row r="76" spans="1:15" s="262" customFormat="1" ht="26.25" customHeight="1" x14ac:dyDescent="0.25">
      <c r="A76" s="77" t="s">
        <v>173</v>
      </c>
      <c r="B76" s="74"/>
      <c r="C76" s="1414" t="s">
        <v>174</v>
      </c>
      <c r="D76" s="168" t="s">
        <v>175</v>
      </c>
      <c r="E76" s="95" t="s">
        <v>40</v>
      </c>
      <c r="F76" s="206">
        <v>24288</v>
      </c>
      <c r="G76" s="142">
        <v>0</v>
      </c>
      <c r="H76" s="221">
        <f t="shared" si="0"/>
        <v>0</v>
      </c>
      <c r="I76" s="64"/>
      <c r="J76" s="64"/>
      <c r="K76" s="64"/>
      <c r="L76" s="64"/>
      <c r="M76" s="64"/>
      <c r="N76" s="66"/>
      <c r="O76" s="64"/>
    </row>
    <row r="77" spans="1:15" s="262" customFormat="1" ht="25.5" customHeight="1" x14ac:dyDescent="0.25">
      <c r="A77" s="77" t="s">
        <v>176</v>
      </c>
      <c r="B77" s="74"/>
      <c r="C77" s="1414"/>
      <c r="D77" s="265" t="s">
        <v>177</v>
      </c>
      <c r="E77" s="95" t="s">
        <v>40</v>
      </c>
      <c r="F77" s="206">
        <v>3143.9</v>
      </c>
      <c r="G77" s="142">
        <v>0</v>
      </c>
      <c r="H77" s="221">
        <f t="shared" si="0"/>
        <v>0</v>
      </c>
      <c r="I77" s="64"/>
      <c r="J77" s="64"/>
      <c r="K77" s="64"/>
      <c r="L77" s="64"/>
      <c r="M77" s="64"/>
      <c r="N77" s="66"/>
      <c r="O77" s="64"/>
    </row>
    <row r="78" spans="1:15" s="262" customFormat="1" ht="27" customHeight="1" x14ac:dyDescent="0.25">
      <c r="A78" s="77" t="s">
        <v>178</v>
      </c>
      <c r="B78" s="74"/>
      <c r="C78" s="1415"/>
      <c r="D78" s="168" t="s">
        <v>179</v>
      </c>
      <c r="E78" s="95" t="s">
        <v>40</v>
      </c>
      <c r="F78" s="206">
        <v>876</v>
      </c>
      <c r="G78" s="142">
        <v>0</v>
      </c>
      <c r="H78" s="221">
        <f t="shared" si="0"/>
        <v>0</v>
      </c>
      <c r="I78" s="64"/>
      <c r="J78" s="64"/>
      <c r="K78" s="64"/>
      <c r="L78" s="64"/>
      <c r="M78" s="64"/>
      <c r="N78" s="66"/>
      <c r="O78" s="64"/>
    </row>
    <row r="79" spans="1:15" s="262" customFormat="1" ht="15.75" x14ac:dyDescent="0.25">
      <c r="A79" s="77" t="s">
        <v>180</v>
      </c>
      <c r="B79" s="74"/>
      <c r="C79" s="912" t="s">
        <v>181</v>
      </c>
      <c r="D79" s="168" t="s">
        <v>182</v>
      </c>
      <c r="E79" s="95" t="s">
        <v>40</v>
      </c>
      <c r="F79" s="206"/>
      <c r="G79" s="142">
        <v>0</v>
      </c>
      <c r="H79" s="221">
        <f t="shared" si="0"/>
        <v>0</v>
      </c>
      <c r="I79" s="64"/>
      <c r="J79" s="64"/>
      <c r="K79" s="64"/>
      <c r="L79" s="64"/>
      <c r="M79" s="64"/>
      <c r="N79" s="66"/>
      <c r="O79" s="64"/>
    </row>
    <row r="80" spans="1:15" ht="15.75" customHeight="1" x14ac:dyDescent="0.25">
      <c r="A80" s="77" t="s">
        <v>183</v>
      </c>
      <c r="B80" s="74"/>
      <c r="C80" s="1416" t="s">
        <v>184</v>
      </c>
      <c r="D80" s="168" t="s">
        <v>185</v>
      </c>
      <c r="E80" s="95" t="s">
        <v>40</v>
      </c>
      <c r="F80" s="206">
        <v>65</v>
      </c>
      <c r="G80" s="142">
        <v>2</v>
      </c>
      <c r="H80" s="221">
        <f t="shared" si="0"/>
        <v>130</v>
      </c>
      <c r="I80" s="64"/>
      <c r="J80" s="64"/>
      <c r="K80" s="64"/>
      <c r="L80" s="64"/>
      <c r="M80" s="64"/>
      <c r="N80" s="66"/>
      <c r="O80" s="64"/>
    </row>
    <row r="81" spans="1:15" ht="23.25" x14ac:dyDescent="0.25">
      <c r="A81" s="157" t="s">
        <v>186</v>
      </c>
      <c r="B81" s="76"/>
      <c r="C81" s="1417"/>
      <c r="D81" s="170" t="s">
        <v>187</v>
      </c>
      <c r="E81" s="96" t="s">
        <v>40</v>
      </c>
      <c r="F81" s="252">
        <v>120</v>
      </c>
      <c r="G81" s="142">
        <v>1</v>
      </c>
      <c r="H81" s="221">
        <f t="shared" si="0"/>
        <v>120</v>
      </c>
      <c r="I81" s="64"/>
      <c r="J81" s="64"/>
      <c r="K81" s="64"/>
      <c r="L81" s="64"/>
      <c r="M81" s="64"/>
      <c r="N81" s="66"/>
      <c r="O81" s="64"/>
    </row>
    <row r="82" spans="1:15" s="262" customFormat="1" ht="25.5" customHeight="1" x14ac:dyDescent="0.25">
      <c r="A82" s="77" t="s">
        <v>188</v>
      </c>
      <c r="B82" s="74"/>
      <c r="C82" s="1411" t="s">
        <v>189</v>
      </c>
      <c r="D82" s="168" t="s">
        <v>190</v>
      </c>
      <c r="E82" s="95" t="s">
        <v>40</v>
      </c>
      <c r="F82" s="206">
        <v>131</v>
      </c>
      <c r="G82" s="142">
        <v>0</v>
      </c>
      <c r="H82" s="221">
        <f t="shared" si="0"/>
        <v>0</v>
      </c>
      <c r="I82" s="64"/>
      <c r="J82" s="64"/>
      <c r="K82" s="64"/>
      <c r="L82" s="64"/>
      <c r="M82" s="64"/>
      <c r="N82" s="66"/>
      <c r="O82" s="64"/>
    </row>
    <row r="83" spans="1:15" s="262" customFormat="1" ht="15.75" customHeight="1" x14ac:dyDescent="0.25">
      <c r="A83" s="77" t="s">
        <v>191</v>
      </c>
      <c r="B83" s="74"/>
      <c r="C83" s="1412"/>
      <c r="D83" s="168" t="s">
        <v>192</v>
      </c>
      <c r="E83" s="95" t="s">
        <v>40</v>
      </c>
      <c r="F83" s="206">
        <v>270.75</v>
      </c>
      <c r="G83" s="142">
        <v>0</v>
      </c>
      <c r="H83" s="221">
        <f t="shared" ref="H83:H148" si="1">+G83*F83</f>
        <v>0</v>
      </c>
      <c r="I83" s="64"/>
      <c r="J83" s="64"/>
      <c r="K83" s="64"/>
      <c r="L83" s="64"/>
      <c r="M83" s="64"/>
      <c r="N83" s="66"/>
      <c r="O83" s="64"/>
    </row>
    <row r="84" spans="1:15" s="262" customFormat="1" ht="28.5" customHeight="1" x14ac:dyDescent="0.25">
      <c r="A84" s="77" t="s">
        <v>193</v>
      </c>
      <c r="B84" s="74"/>
      <c r="C84" s="1417"/>
      <c r="D84" s="170" t="s">
        <v>194</v>
      </c>
      <c r="E84" s="96" t="s">
        <v>40</v>
      </c>
      <c r="F84" s="252">
        <v>131</v>
      </c>
      <c r="G84" s="267">
        <v>9</v>
      </c>
      <c r="H84" s="268">
        <f t="shared" si="1"/>
        <v>1179</v>
      </c>
      <c r="I84" s="64"/>
      <c r="J84" s="64"/>
      <c r="K84" s="64"/>
      <c r="L84" s="64"/>
      <c r="M84" s="64"/>
      <c r="N84" s="66"/>
      <c r="O84" s="64"/>
    </row>
    <row r="85" spans="1:15" s="262" customFormat="1" ht="36.75" customHeight="1" x14ac:dyDescent="0.25">
      <c r="A85" s="77" t="s">
        <v>195</v>
      </c>
      <c r="B85" s="74"/>
      <c r="C85" s="891" t="s">
        <v>196</v>
      </c>
      <c r="D85" s="170" t="s">
        <v>197</v>
      </c>
      <c r="E85" s="96" t="s">
        <v>40</v>
      </c>
      <c r="F85" s="252">
        <v>132</v>
      </c>
      <c r="G85" s="267">
        <v>9</v>
      </c>
      <c r="H85" s="268">
        <f t="shared" si="1"/>
        <v>1188</v>
      </c>
      <c r="I85" s="64"/>
      <c r="J85" s="64"/>
      <c r="K85" s="64"/>
      <c r="L85" s="64"/>
      <c r="M85" s="64"/>
      <c r="N85" s="66"/>
      <c r="O85" s="64"/>
    </row>
    <row r="86" spans="1:15" s="262" customFormat="1" ht="15.75" x14ac:dyDescent="0.25">
      <c r="A86" s="157" t="s">
        <v>198</v>
      </c>
      <c r="B86" s="76"/>
      <c r="C86" s="910" t="s">
        <v>199</v>
      </c>
      <c r="D86" s="170" t="s">
        <v>200</v>
      </c>
      <c r="E86" s="96" t="s">
        <v>40</v>
      </c>
      <c r="F86" s="252"/>
      <c r="G86" s="142">
        <v>0</v>
      </c>
      <c r="H86" s="221">
        <f t="shared" si="1"/>
        <v>0</v>
      </c>
      <c r="I86" s="64"/>
      <c r="J86" s="64"/>
      <c r="K86" s="64"/>
      <c r="L86" s="64"/>
      <c r="M86" s="64"/>
      <c r="N86" s="66"/>
      <c r="O86" s="64"/>
    </row>
    <row r="87" spans="1:15" s="262" customFormat="1" ht="15.75" x14ac:dyDescent="0.25">
      <c r="A87" s="77" t="s">
        <v>201</v>
      </c>
      <c r="B87" s="74"/>
      <c r="C87" s="1403" t="s">
        <v>202</v>
      </c>
      <c r="D87" s="172" t="s">
        <v>203</v>
      </c>
      <c r="E87" s="95" t="s">
        <v>40</v>
      </c>
      <c r="F87" s="206"/>
      <c r="G87" s="142">
        <v>0</v>
      </c>
      <c r="H87" s="221">
        <f t="shared" si="1"/>
        <v>0</v>
      </c>
      <c r="I87" s="64"/>
      <c r="J87" s="64"/>
      <c r="K87" s="64"/>
      <c r="L87" s="64"/>
      <c r="M87" s="64"/>
      <c r="N87" s="66"/>
      <c r="O87" s="64"/>
    </row>
    <row r="88" spans="1:15" s="262" customFormat="1" ht="15.75" x14ac:dyDescent="0.25">
      <c r="A88" s="77" t="s">
        <v>204</v>
      </c>
      <c r="B88" s="74"/>
      <c r="C88" s="1403"/>
      <c r="D88" s="272" t="s">
        <v>205</v>
      </c>
      <c r="E88" s="96" t="s">
        <v>40</v>
      </c>
      <c r="F88" s="252">
        <v>1446.49</v>
      </c>
      <c r="G88" s="267">
        <v>0</v>
      </c>
      <c r="H88" s="268">
        <f t="shared" si="1"/>
        <v>0</v>
      </c>
      <c r="I88" s="64"/>
      <c r="J88" s="64"/>
      <c r="K88" s="64"/>
      <c r="L88" s="64"/>
      <c r="M88" s="64"/>
      <c r="N88" s="66"/>
      <c r="O88" s="64"/>
    </row>
    <row r="89" spans="1:15" ht="15.75" x14ac:dyDescent="0.25">
      <c r="A89" s="77" t="s">
        <v>206</v>
      </c>
      <c r="B89" s="74"/>
      <c r="C89" s="1403"/>
      <c r="D89" s="272" t="s">
        <v>207</v>
      </c>
      <c r="E89" s="96" t="s">
        <v>40</v>
      </c>
      <c r="F89" s="252">
        <v>2248</v>
      </c>
      <c r="G89" s="267">
        <v>10</v>
      </c>
      <c r="H89" s="268">
        <f t="shared" si="1"/>
        <v>22480</v>
      </c>
      <c r="I89" s="64"/>
      <c r="J89" s="64"/>
      <c r="K89" s="64"/>
      <c r="L89" s="64"/>
      <c r="M89" s="64"/>
      <c r="N89" s="66"/>
      <c r="O89" s="64"/>
    </row>
    <row r="90" spans="1:15" s="262" customFormat="1" ht="15.75" x14ac:dyDescent="0.25">
      <c r="A90" s="77" t="s">
        <v>208</v>
      </c>
      <c r="B90" s="74"/>
      <c r="C90" s="1403" t="s">
        <v>209</v>
      </c>
      <c r="D90" s="169" t="s">
        <v>210</v>
      </c>
      <c r="E90" s="95" t="s">
        <v>40</v>
      </c>
      <c r="F90" s="206">
        <v>11878.52</v>
      </c>
      <c r="G90" s="142">
        <v>0</v>
      </c>
      <c r="H90" s="221">
        <f t="shared" si="1"/>
        <v>0</v>
      </c>
      <c r="I90" s="64"/>
      <c r="J90" s="64"/>
      <c r="K90" s="64"/>
      <c r="L90" s="64"/>
      <c r="M90" s="64"/>
      <c r="N90" s="66"/>
      <c r="O90" s="64"/>
    </row>
    <row r="91" spans="1:15" s="262" customFormat="1" ht="15.75" x14ac:dyDescent="0.25">
      <c r="A91" s="77" t="s">
        <v>211</v>
      </c>
      <c r="B91" s="74"/>
      <c r="C91" s="1403"/>
      <c r="D91" s="911" t="s">
        <v>212</v>
      </c>
      <c r="E91" s="95" t="s">
        <v>40</v>
      </c>
      <c r="F91" s="206">
        <v>18347.27</v>
      </c>
      <c r="G91" s="142">
        <v>0</v>
      </c>
      <c r="H91" s="221">
        <f t="shared" si="1"/>
        <v>0</v>
      </c>
      <c r="I91" s="64"/>
      <c r="J91" s="64"/>
      <c r="K91" s="64"/>
      <c r="L91" s="64"/>
      <c r="M91" s="64"/>
      <c r="N91" s="66"/>
      <c r="O91" s="64"/>
    </row>
    <row r="92" spans="1:15" ht="15.75" x14ac:dyDescent="0.25">
      <c r="A92" s="748" t="s">
        <v>213</v>
      </c>
      <c r="B92" s="749"/>
      <c r="C92" s="1403"/>
      <c r="D92" s="750" t="s">
        <v>214</v>
      </c>
      <c r="E92" s="450" t="s">
        <v>40</v>
      </c>
      <c r="F92" s="248">
        <v>21093.53</v>
      </c>
      <c r="G92" s="389">
        <v>4</v>
      </c>
      <c r="H92" s="451">
        <f t="shared" si="1"/>
        <v>84374.12</v>
      </c>
      <c r="I92" s="751"/>
      <c r="J92" s="751"/>
      <c r="K92" s="751"/>
      <c r="L92" s="751"/>
      <c r="M92" s="751"/>
      <c r="N92" s="752"/>
      <c r="O92" s="751"/>
    </row>
    <row r="93" spans="1:15" ht="15.75" x14ac:dyDescent="0.25">
      <c r="A93" s="156" t="s">
        <v>215</v>
      </c>
      <c r="B93" s="73"/>
      <c r="C93" s="1432" t="s">
        <v>216</v>
      </c>
      <c r="D93" s="167" t="s">
        <v>217</v>
      </c>
      <c r="E93" s="97" t="s">
        <v>40</v>
      </c>
      <c r="F93" s="207">
        <v>290</v>
      </c>
      <c r="G93" s="142">
        <v>0</v>
      </c>
      <c r="H93" s="221">
        <f t="shared" si="1"/>
        <v>0</v>
      </c>
      <c r="I93" s="65"/>
      <c r="J93" s="65"/>
      <c r="K93" s="65"/>
      <c r="L93" s="65"/>
      <c r="M93" s="65"/>
      <c r="N93" s="83"/>
      <c r="O93" s="65"/>
    </row>
    <row r="94" spans="1:15" ht="15.75" x14ac:dyDescent="0.25">
      <c r="A94" s="77" t="s">
        <v>218</v>
      </c>
      <c r="B94" s="74"/>
      <c r="C94" s="1432"/>
      <c r="D94" s="170" t="s">
        <v>219</v>
      </c>
      <c r="E94" s="96" t="s">
        <v>40</v>
      </c>
      <c r="F94" s="266">
        <v>150</v>
      </c>
      <c r="G94" s="267">
        <v>1</v>
      </c>
      <c r="H94" s="268">
        <f t="shared" si="1"/>
        <v>150</v>
      </c>
      <c r="I94" s="64"/>
      <c r="J94" s="64"/>
      <c r="K94" s="64"/>
      <c r="L94" s="64"/>
      <c r="M94" s="64"/>
      <c r="N94" s="66"/>
      <c r="O94" s="64"/>
    </row>
    <row r="95" spans="1:15" ht="15.75" x14ac:dyDescent="0.25">
      <c r="A95" s="77" t="s">
        <v>220</v>
      </c>
      <c r="B95" s="74"/>
      <c r="C95" s="1433"/>
      <c r="D95" s="168" t="s">
        <v>221</v>
      </c>
      <c r="E95" s="95" t="s">
        <v>40</v>
      </c>
      <c r="F95" s="208">
        <v>95.5</v>
      </c>
      <c r="G95" s="142">
        <v>0</v>
      </c>
      <c r="H95" s="221">
        <f t="shared" si="1"/>
        <v>0</v>
      </c>
      <c r="I95" s="64"/>
      <c r="J95" s="64"/>
      <c r="K95" s="64"/>
      <c r="L95" s="64"/>
      <c r="M95" s="64"/>
      <c r="N95" s="66"/>
      <c r="O95" s="64"/>
    </row>
    <row r="96" spans="1:15" ht="15.75" x14ac:dyDescent="0.25">
      <c r="A96" s="77" t="s">
        <v>222</v>
      </c>
      <c r="B96" s="74"/>
      <c r="C96" s="121" t="s">
        <v>223</v>
      </c>
      <c r="D96" s="168" t="s">
        <v>223</v>
      </c>
      <c r="E96" s="95" t="s">
        <v>40</v>
      </c>
      <c r="F96" s="208">
        <v>52.43</v>
      </c>
      <c r="G96" s="142">
        <v>0</v>
      </c>
      <c r="H96" s="221">
        <f t="shared" si="1"/>
        <v>0</v>
      </c>
      <c r="I96" s="64"/>
      <c r="J96" s="64"/>
      <c r="K96" s="64"/>
      <c r="L96" s="64"/>
      <c r="M96" s="64"/>
      <c r="N96" s="66"/>
      <c r="O96" s="64"/>
    </row>
    <row r="97" spans="1:15" s="262" customFormat="1" ht="23.25" x14ac:dyDescent="0.25">
      <c r="A97" s="1444" t="s">
        <v>224</v>
      </c>
      <c r="B97" s="1440"/>
      <c r="C97" s="1434" t="s">
        <v>225</v>
      </c>
      <c r="D97" s="169" t="s">
        <v>226</v>
      </c>
      <c r="E97" s="95" t="s">
        <v>40</v>
      </c>
      <c r="F97" s="208">
        <v>194</v>
      </c>
      <c r="G97" s="142">
        <v>0</v>
      </c>
      <c r="H97" s="221">
        <f t="shared" si="1"/>
        <v>0</v>
      </c>
      <c r="I97" s="64"/>
      <c r="J97" s="64"/>
      <c r="K97" s="64"/>
      <c r="L97" s="64"/>
      <c r="M97" s="64"/>
      <c r="N97" s="66"/>
      <c r="O97" s="64"/>
    </row>
    <row r="98" spans="1:15" s="262" customFormat="1" ht="23.25" x14ac:dyDescent="0.25">
      <c r="A98" s="1445"/>
      <c r="B98" s="1340"/>
      <c r="C98" s="1421"/>
      <c r="D98" s="169" t="s">
        <v>227</v>
      </c>
      <c r="E98" s="95" t="s">
        <v>40</v>
      </c>
      <c r="F98" s="208">
        <v>194</v>
      </c>
      <c r="G98" s="142"/>
      <c r="H98" s="221"/>
      <c r="I98" s="64"/>
      <c r="J98" s="64"/>
      <c r="K98" s="64"/>
      <c r="L98" s="64"/>
      <c r="M98" s="64"/>
      <c r="N98" s="66"/>
      <c r="O98" s="64"/>
    </row>
    <row r="99" spans="1:15" s="262" customFormat="1" ht="16.5" customHeight="1" x14ac:dyDescent="0.25">
      <c r="A99" s="1446"/>
      <c r="B99" s="1441"/>
      <c r="C99" s="1435"/>
      <c r="D99" s="169" t="s">
        <v>228</v>
      </c>
      <c r="E99" s="95" t="s">
        <v>40</v>
      </c>
      <c r="F99" s="208">
        <v>65</v>
      </c>
      <c r="G99" s="142">
        <v>0</v>
      </c>
      <c r="H99" s="221">
        <f t="shared" si="1"/>
        <v>0</v>
      </c>
      <c r="I99" s="64"/>
      <c r="J99" s="64"/>
      <c r="K99" s="64"/>
      <c r="L99" s="64"/>
      <c r="M99" s="64"/>
      <c r="N99" s="66"/>
      <c r="O99" s="64"/>
    </row>
    <row r="100" spans="1:15" s="262" customFormat="1" ht="12.75" customHeight="1" x14ac:dyDescent="0.25">
      <c r="A100" s="77"/>
      <c r="B100" s="74"/>
      <c r="C100" s="892" t="s">
        <v>230</v>
      </c>
      <c r="D100" s="131" t="s">
        <v>231</v>
      </c>
      <c r="E100" s="95" t="s">
        <v>40</v>
      </c>
      <c r="F100" s="208">
        <v>500</v>
      </c>
      <c r="G100" s="142">
        <v>0</v>
      </c>
      <c r="H100" s="221">
        <f t="shared" si="1"/>
        <v>0</v>
      </c>
      <c r="I100" s="64"/>
      <c r="J100" s="64"/>
      <c r="K100" s="64"/>
      <c r="L100" s="64"/>
      <c r="M100" s="64"/>
      <c r="N100" s="66"/>
      <c r="O100" s="64"/>
    </row>
    <row r="101" spans="1:15" ht="15.75" customHeight="1" x14ac:dyDescent="0.25">
      <c r="A101" s="707" t="s">
        <v>232</v>
      </c>
      <c r="B101" s="708"/>
      <c r="C101" s="1436" t="s">
        <v>233</v>
      </c>
      <c r="D101" s="744" t="s">
        <v>234</v>
      </c>
      <c r="E101" s="745" t="s">
        <v>40</v>
      </c>
      <c r="F101" s="250">
        <v>33</v>
      </c>
      <c r="G101" s="249">
        <v>0</v>
      </c>
      <c r="H101" s="711">
        <f t="shared" si="1"/>
        <v>0</v>
      </c>
      <c r="I101" s="709"/>
      <c r="J101" s="709"/>
      <c r="K101" s="709"/>
      <c r="L101" s="709"/>
      <c r="M101" s="709"/>
      <c r="N101" s="710"/>
      <c r="O101" s="709"/>
    </row>
    <row r="102" spans="1:15" ht="15" customHeight="1" x14ac:dyDescent="0.25">
      <c r="A102" s="707" t="s">
        <v>235</v>
      </c>
      <c r="B102" s="708"/>
      <c r="C102" s="1436"/>
      <c r="D102" s="712" t="s">
        <v>236</v>
      </c>
      <c r="E102" s="745" t="s">
        <v>40</v>
      </c>
      <c r="F102" s="250">
        <v>33</v>
      </c>
      <c r="G102" s="249">
        <v>0</v>
      </c>
      <c r="H102" s="711">
        <f t="shared" si="1"/>
        <v>0</v>
      </c>
      <c r="I102" s="709"/>
      <c r="J102" s="709"/>
      <c r="K102" s="709"/>
      <c r="L102" s="709"/>
      <c r="M102" s="709"/>
      <c r="N102" s="710"/>
      <c r="O102" s="709"/>
    </row>
    <row r="103" spans="1:15" ht="23.25" x14ac:dyDescent="0.25">
      <c r="A103" s="707" t="s">
        <v>237</v>
      </c>
      <c r="B103" s="708"/>
      <c r="C103" s="1436"/>
      <c r="D103" s="712" t="s">
        <v>238</v>
      </c>
      <c r="E103" s="745" t="s">
        <v>40</v>
      </c>
      <c r="F103" s="250">
        <v>33</v>
      </c>
      <c r="G103" s="249">
        <v>1</v>
      </c>
      <c r="H103" s="711">
        <f t="shared" si="1"/>
        <v>33</v>
      </c>
      <c r="I103" s="709"/>
      <c r="J103" s="709"/>
      <c r="K103" s="709"/>
      <c r="L103" s="709"/>
      <c r="M103" s="709"/>
      <c r="N103" s="710"/>
      <c r="O103" s="709"/>
    </row>
    <row r="104" spans="1:15" ht="16.5" customHeight="1" x14ac:dyDescent="0.25">
      <c r="A104" s="707" t="s">
        <v>239</v>
      </c>
      <c r="B104" s="708"/>
      <c r="C104" s="1436"/>
      <c r="D104" s="712" t="s">
        <v>240</v>
      </c>
      <c r="E104" s="743" t="s">
        <v>40</v>
      </c>
      <c r="F104" s="250">
        <v>225</v>
      </c>
      <c r="G104" s="249">
        <v>1</v>
      </c>
      <c r="H104" s="711">
        <f t="shared" si="1"/>
        <v>225</v>
      </c>
      <c r="I104" s="709"/>
      <c r="J104" s="709"/>
      <c r="K104" s="709"/>
      <c r="L104" s="709"/>
      <c r="M104" s="709"/>
      <c r="N104" s="710"/>
      <c r="O104" s="709"/>
    </row>
    <row r="105" spans="1:15" ht="23.25" x14ac:dyDescent="0.25">
      <c r="A105" s="707" t="s">
        <v>241</v>
      </c>
      <c r="B105" s="708"/>
      <c r="C105" s="1436"/>
      <c r="D105" s="712" t="s">
        <v>242</v>
      </c>
      <c r="E105" s="743" t="s">
        <v>40</v>
      </c>
      <c r="F105" s="250">
        <v>225</v>
      </c>
      <c r="G105" s="249">
        <v>1</v>
      </c>
      <c r="H105" s="711">
        <f t="shared" si="1"/>
        <v>225</v>
      </c>
      <c r="I105" s="709"/>
      <c r="J105" s="709"/>
      <c r="K105" s="709"/>
      <c r="L105" s="709"/>
      <c r="M105" s="709"/>
      <c r="N105" s="710"/>
      <c r="O105" s="709"/>
    </row>
    <row r="106" spans="1:15" ht="14.25" customHeight="1" x14ac:dyDescent="0.25">
      <c r="A106" s="707" t="s">
        <v>243</v>
      </c>
      <c r="B106" s="708"/>
      <c r="C106" s="1436"/>
      <c r="D106" s="712" t="s">
        <v>244</v>
      </c>
      <c r="E106" s="743" t="s">
        <v>40</v>
      </c>
      <c r="F106" s="250">
        <v>225</v>
      </c>
      <c r="G106" s="249">
        <v>1</v>
      </c>
      <c r="H106" s="711">
        <f t="shared" si="1"/>
        <v>225</v>
      </c>
      <c r="I106" s="709"/>
      <c r="J106" s="709"/>
      <c r="K106" s="709"/>
      <c r="L106" s="709"/>
      <c r="M106" s="709"/>
      <c r="N106" s="710"/>
      <c r="O106" s="709"/>
    </row>
    <row r="107" spans="1:15" ht="14.25" customHeight="1" x14ac:dyDescent="0.25">
      <c r="A107" s="707"/>
      <c r="B107" s="708"/>
      <c r="C107" s="1436"/>
      <c r="D107" s="449" t="s">
        <v>245</v>
      </c>
      <c r="E107" s="450" t="s">
        <v>40</v>
      </c>
      <c r="F107" s="279">
        <v>200</v>
      </c>
      <c r="G107" s="389">
        <v>1</v>
      </c>
      <c r="H107" s="451">
        <f>+G107*F107</f>
        <v>200</v>
      </c>
      <c r="I107" s="709"/>
      <c r="J107" s="709"/>
      <c r="K107" s="709"/>
      <c r="L107" s="709"/>
      <c r="M107" s="709"/>
      <c r="N107" s="710"/>
      <c r="O107" s="709"/>
    </row>
    <row r="108" spans="1:15" ht="15.75" x14ac:dyDescent="0.25">
      <c r="A108" s="707" t="s">
        <v>246</v>
      </c>
      <c r="B108" s="708"/>
      <c r="C108" s="1436"/>
      <c r="D108" s="449" t="s">
        <v>247</v>
      </c>
      <c r="E108" s="450" t="s">
        <v>40</v>
      </c>
      <c r="F108" s="279">
        <v>200</v>
      </c>
      <c r="G108" s="389">
        <v>1</v>
      </c>
      <c r="H108" s="451">
        <f t="shared" si="1"/>
        <v>200</v>
      </c>
      <c r="I108" s="709"/>
      <c r="J108" s="709"/>
      <c r="K108" s="709"/>
      <c r="L108" s="709"/>
      <c r="M108" s="709"/>
      <c r="N108" s="710"/>
      <c r="O108" s="709"/>
    </row>
    <row r="109" spans="1:15" s="262" customFormat="1" ht="15.75" x14ac:dyDescent="0.25">
      <c r="A109" s="77" t="s">
        <v>248</v>
      </c>
      <c r="B109" s="74"/>
      <c r="C109" s="1411" t="s">
        <v>249</v>
      </c>
      <c r="D109" s="168" t="s">
        <v>250</v>
      </c>
      <c r="E109" s="95" t="s">
        <v>40</v>
      </c>
      <c r="F109" s="208">
        <v>46.2</v>
      </c>
      <c r="G109" s="142">
        <v>0</v>
      </c>
      <c r="H109" s="221">
        <f t="shared" si="1"/>
        <v>0</v>
      </c>
      <c r="I109" s="64"/>
      <c r="J109" s="64"/>
      <c r="K109" s="64"/>
      <c r="L109" s="64"/>
      <c r="M109" s="64"/>
      <c r="N109" s="66"/>
      <c r="O109" s="64"/>
    </row>
    <row r="110" spans="1:15" s="262" customFormat="1" ht="15.75" x14ac:dyDescent="0.25">
      <c r="A110" s="77" t="s">
        <v>251</v>
      </c>
      <c r="B110" s="74"/>
      <c r="C110" s="1412"/>
      <c r="D110" s="168" t="s">
        <v>252</v>
      </c>
      <c r="E110" s="95" t="s">
        <v>40</v>
      </c>
      <c r="F110" s="208">
        <v>46.2</v>
      </c>
      <c r="G110" s="142">
        <v>0</v>
      </c>
      <c r="H110" s="221">
        <f t="shared" si="1"/>
        <v>0</v>
      </c>
      <c r="I110" s="64"/>
      <c r="J110" s="64"/>
      <c r="K110" s="64"/>
      <c r="L110" s="64"/>
      <c r="M110" s="64"/>
      <c r="N110" s="66"/>
      <c r="O110" s="64"/>
    </row>
    <row r="111" spans="1:15" s="262" customFormat="1" ht="15.75" x14ac:dyDescent="0.25">
      <c r="A111" s="77" t="s">
        <v>253</v>
      </c>
      <c r="B111" s="74"/>
      <c r="C111" s="1417"/>
      <c r="D111" s="168" t="s">
        <v>254</v>
      </c>
      <c r="E111" s="95" t="s">
        <v>40</v>
      </c>
      <c r="F111" s="208">
        <v>46.2</v>
      </c>
      <c r="G111" s="142">
        <v>0</v>
      </c>
      <c r="H111" s="221">
        <f t="shared" si="1"/>
        <v>0</v>
      </c>
      <c r="I111" s="64"/>
      <c r="J111" s="64"/>
      <c r="K111" s="64"/>
      <c r="L111" s="64"/>
      <c r="M111" s="64"/>
      <c r="N111" s="66"/>
      <c r="O111" s="64"/>
    </row>
    <row r="112" spans="1:15" s="262" customFormat="1" ht="15.75" x14ac:dyDescent="0.25">
      <c r="A112" s="77" t="s">
        <v>255</v>
      </c>
      <c r="B112" s="74"/>
      <c r="C112" s="1421" t="s">
        <v>256</v>
      </c>
      <c r="D112" s="168" t="s">
        <v>257</v>
      </c>
      <c r="E112" s="95" t="s">
        <v>433</v>
      </c>
      <c r="F112" s="208">
        <v>360</v>
      </c>
      <c r="G112" s="142">
        <v>0</v>
      </c>
      <c r="H112" s="221">
        <f t="shared" si="1"/>
        <v>0</v>
      </c>
      <c r="I112" s="64"/>
      <c r="J112" s="64"/>
      <c r="K112" s="64"/>
      <c r="L112" s="64"/>
      <c r="M112" s="64"/>
      <c r="N112" s="66"/>
      <c r="O112" s="64"/>
    </row>
    <row r="113" spans="1:15" ht="15.75" x14ac:dyDescent="0.25">
      <c r="A113" s="707" t="s">
        <v>258</v>
      </c>
      <c r="B113" s="708"/>
      <c r="C113" s="1421"/>
      <c r="D113" s="746" t="s">
        <v>259</v>
      </c>
      <c r="E113" s="450" t="s">
        <v>40</v>
      </c>
      <c r="F113" s="279">
        <v>99</v>
      </c>
      <c r="G113" s="389">
        <v>10</v>
      </c>
      <c r="H113" s="451">
        <f t="shared" si="1"/>
        <v>990</v>
      </c>
      <c r="I113" s="709"/>
      <c r="J113" s="709"/>
      <c r="K113" s="709"/>
      <c r="L113" s="709"/>
      <c r="M113" s="709"/>
      <c r="N113" s="710"/>
      <c r="O113" s="709"/>
    </row>
    <row r="114" spans="1:15" ht="21.75" customHeight="1" x14ac:dyDescent="0.25">
      <c r="A114" s="707" t="s">
        <v>260</v>
      </c>
      <c r="B114" s="708"/>
      <c r="C114" s="1421"/>
      <c r="D114" s="747" t="s">
        <v>261</v>
      </c>
      <c r="E114" s="743" t="s">
        <v>40</v>
      </c>
      <c r="F114" s="250">
        <v>417.13</v>
      </c>
      <c r="G114" s="249">
        <v>4</v>
      </c>
      <c r="H114" s="711">
        <f t="shared" si="1"/>
        <v>1668.52</v>
      </c>
      <c r="I114" s="709"/>
      <c r="J114" s="709"/>
      <c r="K114" s="709"/>
      <c r="L114" s="709"/>
      <c r="M114" s="709"/>
      <c r="N114" s="710"/>
      <c r="O114" s="709"/>
    </row>
    <row r="115" spans="1:15" s="262" customFormat="1" ht="15.75" x14ac:dyDescent="0.25">
      <c r="A115" s="77" t="s">
        <v>262</v>
      </c>
      <c r="B115" s="74"/>
      <c r="C115" s="1415"/>
      <c r="D115" s="173" t="s">
        <v>263</v>
      </c>
      <c r="E115" s="95" t="s">
        <v>40</v>
      </c>
      <c r="F115" s="208">
        <v>115</v>
      </c>
      <c r="G115" s="142">
        <v>0</v>
      </c>
      <c r="H115" s="221">
        <f t="shared" si="1"/>
        <v>0</v>
      </c>
      <c r="I115" s="64"/>
      <c r="J115" s="64"/>
      <c r="K115" s="64"/>
      <c r="L115" s="64"/>
      <c r="M115" s="64"/>
      <c r="N115" s="66"/>
      <c r="O115" s="64"/>
    </row>
    <row r="116" spans="1:15" s="262" customFormat="1" ht="15.75" x14ac:dyDescent="0.25">
      <c r="A116" s="77" t="s">
        <v>265</v>
      </c>
      <c r="B116" s="74"/>
      <c r="C116" s="1420" t="s">
        <v>266</v>
      </c>
      <c r="D116" s="168" t="s">
        <v>267</v>
      </c>
      <c r="E116" s="95" t="s">
        <v>40</v>
      </c>
      <c r="F116" s="208">
        <v>55</v>
      </c>
      <c r="G116" s="142">
        <v>0</v>
      </c>
      <c r="H116" s="221">
        <f t="shared" si="1"/>
        <v>0</v>
      </c>
      <c r="I116" s="64"/>
      <c r="J116" s="64"/>
      <c r="K116" s="64"/>
      <c r="L116" s="64"/>
      <c r="M116" s="64"/>
      <c r="N116" s="66"/>
      <c r="O116" s="64"/>
    </row>
    <row r="117" spans="1:15" s="262" customFormat="1" ht="15.75" x14ac:dyDescent="0.25">
      <c r="A117" s="77" t="s">
        <v>268</v>
      </c>
      <c r="B117" s="74"/>
      <c r="C117" s="1415"/>
      <c r="D117" s="168" t="s">
        <v>269</v>
      </c>
      <c r="E117" s="95" t="s">
        <v>40</v>
      </c>
      <c r="F117" s="208">
        <v>88</v>
      </c>
      <c r="G117" s="142">
        <v>0</v>
      </c>
      <c r="H117" s="221">
        <f t="shared" si="1"/>
        <v>0</v>
      </c>
      <c r="I117" s="64"/>
      <c r="J117" s="64"/>
      <c r="K117" s="64"/>
      <c r="L117" s="64"/>
      <c r="M117" s="64"/>
      <c r="N117" s="66"/>
      <c r="O117" s="64"/>
    </row>
    <row r="118" spans="1:15" s="262" customFormat="1" ht="15.75" customHeight="1" x14ac:dyDescent="0.25">
      <c r="A118" s="77" t="s">
        <v>270</v>
      </c>
      <c r="B118" s="74"/>
      <c r="C118" s="1447" t="s">
        <v>271</v>
      </c>
      <c r="D118" s="168" t="s">
        <v>272</v>
      </c>
      <c r="E118" s="95" t="s">
        <v>40</v>
      </c>
      <c r="F118" s="208">
        <v>59.13</v>
      </c>
      <c r="G118" s="142">
        <v>0</v>
      </c>
      <c r="H118" s="221">
        <f t="shared" si="1"/>
        <v>0</v>
      </c>
      <c r="I118" s="64"/>
      <c r="J118" s="64"/>
      <c r="K118" s="64"/>
      <c r="L118" s="64"/>
      <c r="M118" s="64"/>
      <c r="N118" s="66"/>
      <c r="O118" s="64"/>
    </row>
    <row r="119" spans="1:15" s="262" customFormat="1" ht="15.75" customHeight="1" x14ac:dyDescent="0.25">
      <c r="A119" s="896" t="s">
        <v>273</v>
      </c>
      <c r="B119" s="897"/>
      <c r="C119" s="1432"/>
      <c r="D119" s="170" t="s">
        <v>274</v>
      </c>
      <c r="E119" s="96" t="s">
        <v>40</v>
      </c>
      <c r="F119" s="266">
        <v>90</v>
      </c>
      <c r="G119" s="267">
        <v>0</v>
      </c>
      <c r="H119" s="268">
        <f t="shared" si="1"/>
        <v>0</v>
      </c>
      <c r="I119" s="64"/>
      <c r="J119" s="64"/>
      <c r="K119" s="64"/>
      <c r="L119" s="64"/>
      <c r="M119" s="64"/>
      <c r="N119" s="66"/>
      <c r="O119" s="64"/>
    </row>
    <row r="120" spans="1:15" s="262" customFormat="1" ht="16.5" customHeight="1" x14ac:dyDescent="0.25">
      <c r="A120" s="898" t="s">
        <v>275</v>
      </c>
      <c r="B120" s="899"/>
      <c r="C120" s="900" t="s">
        <v>276</v>
      </c>
      <c r="D120" s="172" t="s">
        <v>277</v>
      </c>
      <c r="E120" s="95" t="s">
        <v>147</v>
      </c>
      <c r="F120" s="208">
        <v>2216.27</v>
      </c>
      <c r="G120" s="142">
        <v>0</v>
      </c>
      <c r="H120" s="221">
        <f t="shared" si="1"/>
        <v>0</v>
      </c>
      <c r="I120" s="64"/>
      <c r="J120" s="64"/>
      <c r="K120" s="64"/>
      <c r="L120" s="64"/>
      <c r="M120" s="64"/>
      <c r="N120" s="66"/>
      <c r="O120" s="64"/>
    </row>
    <row r="121" spans="1:15" s="262" customFormat="1" ht="12.75" customHeight="1" x14ac:dyDescent="0.25">
      <c r="A121" s="156" t="s">
        <v>278</v>
      </c>
      <c r="B121" s="73"/>
      <c r="C121" s="901" t="s">
        <v>279</v>
      </c>
      <c r="D121" s="168"/>
      <c r="E121" s="95" t="s">
        <v>40</v>
      </c>
      <c r="F121" s="208"/>
      <c r="G121" s="142">
        <v>0</v>
      </c>
      <c r="H121" s="221">
        <f t="shared" si="1"/>
        <v>0</v>
      </c>
      <c r="I121" s="64"/>
      <c r="J121" s="64"/>
      <c r="K121" s="64"/>
      <c r="L121" s="64"/>
      <c r="M121" s="64"/>
      <c r="N121" s="66"/>
      <c r="O121" s="64"/>
    </row>
    <row r="122" spans="1:15" s="262" customFormat="1" ht="12.75" customHeight="1" x14ac:dyDescent="0.25">
      <c r="A122" s="77" t="s">
        <v>280</v>
      </c>
      <c r="B122" s="74"/>
      <c r="C122" s="902" t="s">
        <v>281</v>
      </c>
      <c r="D122" s="168" t="s">
        <v>282</v>
      </c>
      <c r="E122" s="95" t="s">
        <v>40</v>
      </c>
      <c r="F122" s="208">
        <v>86.96</v>
      </c>
      <c r="G122" s="142">
        <v>0</v>
      </c>
      <c r="H122" s="221">
        <f t="shared" si="1"/>
        <v>0</v>
      </c>
      <c r="I122" s="64"/>
      <c r="J122" s="64"/>
      <c r="K122" s="64"/>
      <c r="L122" s="64"/>
      <c r="M122" s="64"/>
      <c r="N122" s="66"/>
      <c r="O122" s="64"/>
    </row>
    <row r="123" spans="1:15" s="262" customFormat="1" ht="15" customHeight="1" x14ac:dyDescent="0.25">
      <c r="A123" s="77" t="s">
        <v>283</v>
      </c>
      <c r="B123" s="74"/>
      <c r="C123" s="903" t="s">
        <v>284</v>
      </c>
      <c r="D123" s="168" t="s">
        <v>285</v>
      </c>
      <c r="E123" s="95" t="s">
        <v>40</v>
      </c>
      <c r="F123" s="208">
        <v>97.46</v>
      </c>
      <c r="G123" s="142">
        <v>0</v>
      </c>
      <c r="H123" s="221">
        <f t="shared" si="1"/>
        <v>0</v>
      </c>
      <c r="I123" s="64"/>
      <c r="J123" s="64"/>
      <c r="K123" s="64"/>
      <c r="L123" s="64"/>
      <c r="M123" s="64"/>
      <c r="N123" s="66"/>
      <c r="O123" s="64"/>
    </row>
    <row r="124" spans="1:15" s="262" customFormat="1" ht="15.75" x14ac:dyDescent="0.25">
      <c r="A124" s="77" t="s">
        <v>286</v>
      </c>
      <c r="B124" s="74"/>
      <c r="C124" s="904" t="s">
        <v>287</v>
      </c>
      <c r="D124" s="905" t="s">
        <v>287</v>
      </c>
      <c r="E124" s="95" t="s">
        <v>40</v>
      </c>
      <c r="F124" s="208">
        <v>783.59</v>
      </c>
      <c r="G124" s="142">
        <v>0</v>
      </c>
      <c r="H124" s="221">
        <f t="shared" si="1"/>
        <v>0</v>
      </c>
      <c r="I124" s="64"/>
      <c r="J124" s="64"/>
      <c r="K124" s="64"/>
      <c r="L124" s="64"/>
      <c r="M124" s="64"/>
      <c r="N124" s="66"/>
      <c r="O124" s="64"/>
    </row>
    <row r="125" spans="1:15" s="262" customFormat="1" ht="15.75" x14ac:dyDescent="0.25">
      <c r="A125" s="77" t="s">
        <v>288</v>
      </c>
      <c r="B125" s="74"/>
      <c r="C125" s="904" t="s">
        <v>289</v>
      </c>
      <c r="D125" s="905" t="s">
        <v>289</v>
      </c>
      <c r="E125" s="95" t="s">
        <v>40</v>
      </c>
      <c r="F125" s="208">
        <v>619.85</v>
      </c>
      <c r="G125" s="142">
        <v>0</v>
      </c>
      <c r="H125" s="221">
        <f t="shared" si="1"/>
        <v>0</v>
      </c>
      <c r="I125" s="64"/>
      <c r="J125" s="64"/>
      <c r="K125" s="64"/>
      <c r="L125" s="64"/>
      <c r="M125" s="64"/>
      <c r="N125" s="66"/>
      <c r="O125" s="64"/>
    </row>
    <row r="126" spans="1:15" s="262" customFormat="1" ht="15.75" x14ac:dyDescent="0.25">
      <c r="A126" s="157" t="s">
        <v>290</v>
      </c>
      <c r="B126" s="76"/>
      <c r="C126" s="906" t="s">
        <v>291</v>
      </c>
      <c r="D126" s="907" t="s">
        <v>291</v>
      </c>
      <c r="E126" s="96" t="s">
        <v>434</v>
      </c>
      <c r="F126" s="266">
        <v>744.6</v>
      </c>
      <c r="G126" s="142">
        <v>0</v>
      </c>
      <c r="H126" s="221">
        <f t="shared" si="1"/>
        <v>0</v>
      </c>
      <c r="I126" s="64"/>
      <c r="J126" s="64"/>
      <c r="K126" s="64"/>
      <c r="L126" s="64"/>
      <c r="M126" s="64"/>
      <c r="N126" s="66"/>
      <c r="O126" s="64"/>
    </row>
    <row r="127" spans="1:15" s="262" customFormat="1" ht="17.25" customHeight="1" x14ac:dyDescent="0.25">
      <c r="A127" s="157" t="s">
        <v>292</v>
      </c>
      <c r="B127" s="76"/>
      <c r="C127" s="906" t="s">
        <v>293</v>
      </c>
      <c r="D127" s="170" t="s">
        <v>294</v>
      </c>
      <c r="E127" s="96" t="s">
        <v>40</v>
      </c>
      <c r="F127" s="266">
        <v>631.54999999999995</v>
      </c>
      <c r="G127" s="142">
        <v>0</v>
      </c>
      <c r="H127" s="221">
        <f t="shared" si="1"/>
        <v>0</v>
      </c>
      <c r="I127" s="64"/>
      <c r="J127" s="64"/>
      <c r="K127" s="64"/>
      <c r="L127" s="64"/>
      <c r="M127" s="64"/>
      <c r="N127" s="66"/>
      <c r="O127" s="64"/>
    </row>
    <row r="128" spans="1:15" s="262" customFormat="1" ht="24" customHeight="1" x14ac:dyDescent="0.25">
      <c r="A128" s="77" t="s">
        <v>295</v>
      </c>
      <c r="B128" s="77"/>
      <c r="C128" s="126" t="s">
        <v>296</v>
      </c>
      <c r="D128" s="174" t="s">
        <v>296</v>
      </c>
      <c r="E128" s="95" t="s">
        <v>40</v>
      </c>
      <c r="F128" s="208">
        <v>732.27</v>
      </c>
      <c r="G128" s="142">
        <v>0</v>
      </c>
      <c r="H128" s="221">
        <f t="shared" si="1"/>
        <v>0</v>
      </c>
      <c r="I128" s="64"/>
      <c r="J128" s="64"/>
      <c r="K128" s="64"/>
      <c r="L128" s="64"/>
      <c r="M128" s="64"/>
      <c r="N128" s="66"/>
      <c r="O128" s="64"/>
    </row>
    <row r="129" spans="1:15" s="262" customFormat="1" ht="16.899999999999999" customHeight="1" x14ac:dyDescent="0.25">
      <c r="A129" s="77"/>
      <c r="B129" s="77"/>
      <c r="C129" s="126" t="s">
        <v>297</v>
      </c>
      <c r="D129" s="174" t="s">
        <v>297</v>
      </c>
      <c r="E129" s="95" t="s">
        <v>40</v>
      </c>
      <c r="F129" s="208"/>
      <c r="G129" s="142">
        <v>0</v>
      </c>
      <c r="H129" s="221">
        <f t="shared" si="1"/>
        <v>0</v>
      </c>
      <c r="I129" s="64"/>
      <c r="J129" s="64"/>
      <c r="K129" s="64"/>
      <c r="L129" s="64"/>
      <c r="M129" s="64"/>
      <c r="N129" s="66"/>
      <c r="O129" s="64"/>
    </row>
    <row r="130" spans="1:15" s="262" customFormat="1" ht="15" customHeight="1" x14ac:dyDescent="0.25">
      <c r="A130" s="77" t="s">
        <v>298</v>
      </c>
      <c r="B130" s="74"/>
      <c r="C130" s="908" t="s">
        <v>299</v>
      </c>
      <c r="D130" s="909" t="s">
        <v>299</v>
      </c>
      <c r="E130" s="95" t="s">
        <v>40</v>
      </c>
      <c r="F130" s="208">
        <v>237.57</v>
      </c>
      <c r="G130" s="142">
        <v>0</v>
      </c>
      <c r="H130" s="221">
        <f t="shared" si="1"/>
        <v>0</v>
      </c>
      <c r="I130" s="64"/>
      <c r="J130" s="64"/>
      <c r="K130" s="64"/>
      <c r="L130" s="64"/>
      <c r="M130" s="64"/>
      <c r="N130" s="66"/>
      <c r="O130" s="64"/>
    </row>
    <row r="131" spans="1:15" s="262" customFormat="1" ht="15.75" x14ac:dyDescent="0.25">
      <c r="A131" s="77" t="s">
        <v>300</v>
      </c>
      <c r="B131" s="74"/>
      <c r="C131" s="905" t="s">
        <v>301</v>
      </c>
      <c r="D131" s="905" t="s">
        <v>301</v>
      </c>
      <c r="E131" s="95" t="s">
        <v>40</v>
      </c>
      <c r="F131" s="208">
        <v>528</v>
      </c>
      <c r="G131" s="142">
        <v>0</v>
      </c>
      <c r="H131" s="221">
        <f t="shared" si="1"/>
        <v>0</v>
      </c>
      <c r="I131" s="64"/>
      <c r="J131" s="64"/>
      <c r="K131" s="64"/>
      <c r="L131" s="64"/>
      <c r="M131" s="64"/>
      <c r="N131" s="66"/>
      <c r="O131" s="64"/>
    </row>
    <row r="132" spans="1:15" s="262" customFormat="1" ht="23.25" x14ac:dyDescent="0.25">
      <c r="A132" s="157" t="s">
        <v>302</v>
      </c>
      <c r="B132" s="76"/>
      <c r="C132" s="1418" t="s">
        <v>303</v>
      </c>
      <c r="D132" s="170" t="s">
        <v>435</v>
      </c>
      <c r="E132" s="96" t="s">
        <v>40</v>
      </c>
      <c r="F132" s="266"/>
      <c r="G132" s="142">
        <v>0</v>
      </c>
      <c r="H132" s="221">
        <f t="shared" si="1"/>
        <v>0</v>
      </c>
      <c r="I132" s="64"/>
      <c r="J132" s="64"/>
      <c r="K132" s="64"/>
      <c r="L132" s="64"/>
      <c r="M132" s="64"/>
      <c r="N132" s="66"/>
      <c r="O132" s="64"/>
    </row>
    <row r="133" spans="1:15" s="262" customFormat="1" ht="15.75" x14ac:dyDescent="0.25">
      <c r="A133" s="77" t="s">
        <v>305</v>
      </c>
      <c r="B133" s="74"/>
      <c r="C133" s="1419"/>
      <c r="D133" s="168" t="s">
        <v>306</v>
      </c>
      <c r="E133" s="95" t="s">
        <v>40</v>
      </c>
      <c r="F133" s="208"/>
      <c r="G133" s="142">
        <v>0</v>
      </c>
      <c r="H133" s="221">
        <f t="shared" si="1"/>
        <v>0</v>
      </c>
      <c r="I133" s="64"/>
      <c r="J133" s="64"/>
      <c r="K133" s="64"/>
      <c r="L133" s="64"/>
      <c r="M133" s="64"/>
      <c r="N133" s="66"/>
      <c r="O133" s="64"/>
    </row>
    <row r="134" spans="1:15" ht="15.75" x14ac:dyDescent="0.25">
      <c r="A134" s="77" t="s">
        <v>307</v>
      </c>
      <c r="B134" s="74"/>
      <c r="C134" s="1421" t="s">
        <v>308</v>
      </c>
      <c r="D134" s="168" t="s">
        <v>309</v>
      </c>
      <c r="E134" s="95" t="s">
        <v>433</v>
      </c>
      <c r="F134" s="208">
        <v>34</v>
      </c>
      <c r="G134" s="142">
        <v>0</v>
      </c>
      <c r="H134" s="221">
        <f t="shared" si="1"/>
        <v>0</v>
      </c>
      <c r="I134" s="64"/>
      <c r="J134" s="64"/>
      <c r="K134" s="64"/>
      <c r="L134" s="64"/>
      <c r="M134" s="64"/>
      <c r="N134" s="66"/>
      <c r="O134" s="64"/>
    </row>
    <row r="135" spans="1:15" ht="15.75" x14ac:dyDescent="0.25">
      <c r="A135" s="77" t="s">
        <v>310</v>
      </c>
      <c r="B135" s="74"/>
      <c r="C135" s="1421"/>
      <c r="D135" s="175" t="s">
        <v>311</v>
      </c>
      <c r="E135" s="95" t="s">
        <v>433</v>
      </c>
      <c r="F135" s="208">
        <v>94.54</v>
      </c>
      <c r="G135" s="142">
        <v>0</v>
      </c>
      <c r="H135" s="221">
        <f t="shared" si="1"/>
        <v>0</v>
      </c>
      <c r="I135" s="64"/>
      <c r="J135" s="64"/>
      <c r="K135" s="64"/>
      <c r="L135" s="64"/>
      <c r="M135" s="64"/>
      <c r="N135" s="66"/>
      <c r="O135" s="64"/>
    </row>
    <row r="136" spans="1:15" ht="15.75" x14ac:dyDescent="0.25">
      <c r="A136" s="77" t="s">
        <v>312</v>
      </c>
      <c r="B136" s="74"/>
      <c r="C136" s="1415"/>
      <c r="D136" s="175" t="s">
        <v>313</v>
      </c>
      <c r="E136" s="95" t="s">
        <v>433</v>
      </c>
      <c r="F136" s="208">
        <v>158.38</v>
      </c>
      <c r="G136" s="142">
        <v>0</v>
      </c>
      <c r="H136" s="221">
        <f t="shared" si="1"/>
        <v>0</v>
      </c>
      <c r="I136" s="64"/>
      <c r="J136" s="64"/>
      <c r="K136" s="64"/>
      <c r="L136" s="64"/>
      <c r="M136" s="64"/>
      <c r="N136" s="66"/>
      <c r="O136" s="64"/>
    </row>
    <row r="137" spans="1:15" s="262" customFormat="1" ht="15.75" x14ac:dyDescent="0.25">
      <c r="A137" s="77" t="s">
        <v>314</v>
      </c>
      <c r="B137" s="74"/>
      <c r="C137" s="1420" t="s">
        <v>315</v>
      </c>
      <c r="D137" s="169" t="s">
        <v>316</v>
      </c>
      <c r="E137" s="95" t="s">
        <v>40</v>
      </c>
      <c r="F137" s="208">
        <v>39.369999999999997</v>
      </c>
      <c r="G137" s="142">
        <v>0</v>
      </c>
      <c r="H137" s="221">
        <f t="shared" si="1"/>
        <v>0</v>
      </c>
      <c r="I137" s="64"/>
      <c r="J137" s="64"/>
      <c r="K137" s="64"/>
      <c r="L137" s="64"/>
      <c r="M137" s="64"/>
      <c r="N137" s="66"/>
      <c r="O137" s="64"/>
    </row>
    <row r="138" spans="1:15" s="262" customFormat="1" ht="15.75" x14ac:dyDescent="0.25">
      <c r="A138" s="157" t="s">
        <v>317</v>
      </c>
      <c r="B138" s="76"/>
      <c r="C138" s="1421"/>
      <c r="D138" s="171" t="s">
        <v>318</v>
      </c>
      <c r="E138" s="96" t="s">
        <v>40</v>
      </c>
      <c r="F138" s="266">
        <v>25</v>
      </c>
      <c r="G138" s="142">
        <v>0</v>
      </c>
      <c r="H138" s="221">
        <f t="shared" si="1"/>
        <v>0</v>
      </c>
      <c r="I138" s="64"/>
      <c r="J138" s="64"/>
      <c r="K138" s="64"/>
      <c r="L138" s="64"/>
      <c r="M138" s="64"/>
      <c r="N138" s="66"/>
      <c r="O138" s="64"/>
    </row>
    <row r="139" spans="1:15" s="262" customFormat="1" ht="23.25" x14ac:dyDescent="0.25">
      <c r="A139" s="77" t="s">
        <v>319</v>
      </c>
      <c r="B139" s="74"/>
      <c r="C139" s="1421"/>
      <c r="D139" s="168" t="s">
        <v>320</v>
      </c>
      <c r="E139" s="95" t="s">
        <v>40</v>
      </c>
      <c r="F139" s="208">
        <v>70</v>
      </c>
      <c r="G139" s="142">
        <v>0</v>
      </c>
      <c r="H139" s="221">
        <f t="shared" si="1"/>
        <v>0</v>
      </c>
      <c r="I139" s="64"/>
      <c r="J139" s="64"/>
      <c r="K139" s="64"/>
      <c r="L139" s="64"/>
      <c r="M139" s="64"/>
      <c r="N139" s="66"/>
      <c r="O139" s="64"/>
    </row>
    <row r="140" spans="1:15" s="262" customFormat="1" ht="23.25" x14ac:dyDescent="0.25">
      <c r="A140" s="77" t="s">
        <v>321</v>
      </c>
      <c r="B140" s="74"/>
      <c r="C140" s="1415"/>
      <c r="D140" s="168" t="s">
        <v>322</v>
      </c>
      <c r="E140" s="95" t="s">
        <v>40</v>
      </c>
      <c r="F140" s="208">
        <v>50</v>
      </c>
      <c r="G140" s="142">
        <v>0</v>
      </c>
      <c r="H140" s="221">
        <f t="shared" si="1"/>
        <v>0</v>
      </c>
      <c r="I140" s="64"/>
      <c r="J140" s="64"/>
      <c r="K140" s="64"/>
      <c r="L140" s="64"/>
      <c r="M140" s="64"/>
      <c r="N140" s="66"/>
      <c r="O140" s="64"/>
    </row>
    <row r="141" spans="1:15" ht="15.75" x14ac:dyDescent="0.25">
      <c r="A141" s="77" t="s">
        <v>323</v>
      </c>
      <c r="B141" s="74"/>
      <c r="C141" s="1420" t="s">
        <v>324</v>
      </c>
      <c r="D141" s="168" t="s">
        <v>325</v>
      </c>
      <c r="E141" s="95" t="s">
        <v>433</v>
      </c>
      <c r="F141" s="208">
        <v>28.65</v>
      </c>
      <c r="G141" s="142">
        <v>12</v>
      </c>
      <c r="H141" s="221">
        <f t="shared" si="1"/>
        <v>343.79999999999995</v>
      </c>
      <c r="I141" s="64"/>
      <c r="J141" s="64"/>
      <c r="K141" s="64"/>
      <c r="L141" s="64"/>
      <c r="M141" s="64"/>
      <c r="N141" s="66"/>
      <c r="O141" s="64"/>
    </row>
    <row r="142" spans="1:15" ht="15.75" x14ac:dyDescent="0.25">
      <c r="A142" s="77" t="s">
        <v>326</v>
      </c>
      <c r="B142" s="74"/>
      <c r="C142" s="1421"/>
      <c r="D142" s="168" t="s">
        <v>327</v>
      </c>
      <c r="E142" s="95" t="s">
        <v>433</v>
      </c>
      <c r="F142" s="208">
        <v>28.65</v>
      </c>
      <c r="G142" s="142">
        <v>13</v>
      </c>
      <c r="H142" s="221">
        <f t="shared" si="1"/>
        <v>372.45</v>
      </c>
      <c r="I142" s="64"/>
      <c r="J142" s="64"/>
      <c r="K142" s="64"/>
      <c r="L142" s="64"/>
      <c r="M142" s="64"/>
      <c r="N142" s="66"/>
      <c r="O142" s="64"/>
    </row>
    <row r="143" spans="1:15" ht="15.75" x14ac:dyDescent="0.25">
      <c r="A143" s="77" t="s">
        <v>328</v>
      </c>
      <c r="B143" s="74"/>
      <c r="C143" s="1421"/>
      <c r="D143" s="168" t="s">
        <v>329</v>
      </c>
      <c r="E143" s="95" t="s">
        <v>433</v>
      </c>
      <c r="F143" s="208">
        <v>29.82</v>
      </c>
      <c r="G143" s="142">
        <v>13</v>
      </c>
      <c r="H143" s="221">
        <f t="shared" si="1"/>
        <v>387.66</v>
      </c>
      <c r="I143" s="64"/>
      <c r="J143" s="64"/>
      <c r="K143" s="64"/>
      <c r="L143" s="64"/>
      <c r="M143" s="64"/>
      <c r="N143" s="66"/>
      <c r="O143" s="64"/>
    </row>
    <row r="144" spans="1:15" ht="15.75" x14ac:dyDescent="0.25">
      <c r="A144" s="77" t="s">
        <v>330</v>
      </c>
      <c r="B144" s="74"/>
      <c r="C144" s="1421"/>
      <c r="D144" s="168" t="s">
        <v>331</v>
      </c>
      <c r="E144" s="95" t="s">
        <v>433</v>
      </c>
      <c r="F144" s="208">
        <v>41.13</v>
      </c>
      <c r="G144" s="142">
        <v>20</v>
      </c>
      <c r="H144" s="221">
        <f t="shared" si="1"/>
        <v>822.6</v>
      </c>
      <c r="I144" s="64"/>
      <c r="J144" s="64"/>
      <c r="K144" s="64"/>
      <c r="L144" s="64"/>
      <c r="M144" s="64"/>
      <c r="N144" s="66"/>
      <c r="O144" s="64"/>
    </row>
    <row r="145" spans="1:15" ht="15.75" x14ac:dyDescent="0.25">
      <c r="A145" s="77" t="s">
        <v>332</v>
      </c>
      <c r="B145" s="74"/>
      <c r="C145" s="1421"/>
      <c r="D145" s="168" t="s">
        <v>333</v>
      </c>
      <c r="E145" s="95" t="s">
        <v>433</v>
      </c>
      <c r="F145" s="208">
        <v>100.58</v>
      </c>
      <c r="G145" s="142">
        <v>10</v>
      </c>
      <c r="H145" s="221">
        <f t="shared" si="1"/>
        <v>1005.8</v>
      </c>
      <c r="I145" s="64"/>
      <c r="J145" s="64"/>
      <c r="K145" s="64"/>
      <c r="L145" s="64"/>
      <c r="M145" s="64"/>
      <c r="N145" s="66"/>
      <c r="O145" s="64"/>
    </row>
    <row r="146" spans="1:15" ht="23.25" x14ac:dyDescent="0.25">
      <c r="A146" s="77" t="s">
        <v>334</v>
      </c>
      <c r="B146" s="74"/>
      <c r="C146" s="80" t="s">
        <v>335</v>
      </c>
      <c r="D146" s="176" t="s">
        <v>336</v>
      </c>
      <c r="E146" s="95" t="s">
        <v>40</v>
      </c>
      <c r="F146" s="208">
        <v>66.08</v>
      </c>
      <c r="G146" s="142">
        <v>0</v>
      </c>
      <c r="H146" s="221">
        <f t="shared" si="1"/>
        <v>0</v>
      </c>
      <c r="I146" s="64"/>
      <c r="J146" s="64"/>
      <c r="K146" s="64"/>
      <c r="L146" s="64"/>
      <c r="M146" s="64"/>
      <c r="N146" s="66"/>
      <c r="O146" s="64"/>
    </row>
    <row r="147" spans="1:15" s="262" customFormat="1" ht="15.75" x14ac:dyDescent="0.25">
      <c r="A147" s="77" t="s">
        <v>337</v>
      </c>
      <c r="B147" s="74"/>
      <c r="C147" s="891" t="s">
        <v>338</v>
      </c>
      <c r="D147" s="168" t="s">
        <v>339</v>
      </c>
      <c r="E147" s="95" t="s">
        <v>40</v>
      </c>
      <c r="F147" s="208">
        <v>43.08</v>
      </c>
      <c r="G147" s="142">
        <v>0</v>
      </c>
      <c r="H147" s="221">
        <f t="shared" si="1"/>
        <v>0</v>
      </c>
      <c r="I147" s="64"/>
      <c r="J147" s="64"/>
      <c r="K147" s="64"/>
      <c r="L147" s="64"/>
      <c r="M147" s="64"/>
      <c r="N147" s="66"/>
      <c r="O147" s="64"/>
    </row>
    <row r="148" spans="1:15" ht="15.75" x14ac:dyDescent="0.25">
      <c r="A148" s="78" t="s">
        <v>340</v>
      </c>
      <c r="B148" s="75"/>
      <c r="C148" s="1403" t="s">
        <v>341</v>
      </c>
      <c r="D148" s="168" t="s">
        <v>342</v>
      </c>
      <c r="E148" s="95" t="s">
        <v>40</v>
      </c>
      <c r="F148" s="208">
        <v>420</v>
      </c>
      <c r="G148" s="142">
        <v>1</v>
      </c>
      <c r="H148" s="221">
        <f t="shared" si="1"/>
        <v>420</v>
      </c>
      <c r="I148" s="64"/>
      <c r="J148" s="64"/>
      <c r="K148" s="64"/>
      <c r="L148" s="64"/>
      <c r="M148" s="64"/>
      <c r="N148" s="66"/>
      <c r="O148" s="64"/>
    </row>
    <row r="149" spans="1:15" ht="15.75" x14ac:dyDescent="0.25">
      <c r="A149" s="78"/>
      <c r="B149" s="75"/>
      <c r="C149" s="1403"/>
      <c r="D149" s="170" t="s">
        <v>343</v>
      </c>
      <c r="E149" s="96" t="s">
        <v>40</v>
      </c>
      <c r="F149" s="266">
        <v>420</v>
      </c>
      <c r="G149" s="267">
        <v>1</v>
      </c>
      <c r="H149" s="268">
        <f>+G149*F149</f>
        <v>420</v>
      </c>
      <c r="I149" s="64"/>
      <c r="J149" s="64"/>
      <c r="K149" s="64"/>
      <c r="L149" s="64"/>
      <c r="M149" s="64"/>
      <c r="N149" s="66"/>
      <c r="O149" s="64"/>
    </row>
    <row r="150" spans="1:15" ht="23.25" x14ac:dyDescent="0.25">
      <c r="A150" s="78" t="s">
        <v>344</v>
      </c>
      <c r="B150" s="75"/>
      <c r="C150" s="120" t="s">
        <v>345</v>
      </c>
      <c r="D150" s="168" t="s">
        <v>346</v>
      </c>
      <c r="E150" s="95" t="s">
        <v>40</v>
      </c>
      <c r="F150" s="208">
        <v>102.61</v>
      </c>
      <c r="G150" s="142">
        <v>0</v>
      </c>
      <c r="H150" s="221">
        <f>+G150*F150</f>
        <v>0</v>
      </c>
      <c r="I150" s="64"/>
      <c r="J150" s="64"/>
      <c r="K150" s="64"/>
      <c r="L150" s="64"/>
      <c r="M150" s="64"/>
      <c r="N150" s="66"/>
      <c r="O150" s="64"/>
    </row>
    <row r="151" spans="1:15" s="262" customFormat="1" ht="15.75" x14ac:dyDescent="0.25">
      <c r="A151" s="77" t="s">
        <v>347</v>
      </c>
      <c r="B151" s="74"/>
      <c r="C151" s="893" t="s">
        <v>348</v>
      </c>
      <c r="D151" s="173" t="s">
        <v>349</v>
      </c>
      <c r="E151" s="95" t="s">
        <v>40</v>
      </c>
      <c r="F151" s="208">
        <v>582.82000000000005</v>
      </c>
      <c r="G151" s="142">
        <v>0</v>
      </c>
      <c r="H151" s="221">
        <f>+G151*F151</f>
        <v>0</v>
      </c>
      <c r="I151" s="64"/>
      <c r="J151" s="64"/>
      <c r="K151" s="64"/>
      <c r="L151" s="64"/>
      <c r="M151" s="64"/>
      <c r="N151" s="66"/>
      <c r="O151" s="64"/>
    </row>
    <row r="152" spans="1:15" s="262" customFormat="1" ht="23.25" x14ac:dyDescent="0.25">
      <c r="A152" s="78" t="s">
        <v>350</v>
      </c>
      <c r="B152" s="78"/>
      <c r="C152" s="894" t="s">
        <v>352</v>
      </c>
      <c r="D152" s="169" t="s">
        <v>352</v>
      </c>
      <c r="E152" s="95" t="s">
        <v>40</v>
      </c>
      <c r="F152" s="208">
        <v>1408.9</v>
      </c>
      <c r="G152" s="142">
        <v>0</v>
      </c>
      <c r="H152" s="221">
        <f>+G152*F152</f>
        <v>0</v>
      </c>
      <c r="I152" s="64"/>
      <c r="J152" s="64"/>
      <c r="K152" s="64"/>
      <c r="L152" s="64"/>
      <c r="M152" s="64"/>
      <c r="N152" s="66"/>
      <c r="O152" s="64"/>
    </row>
    <row r="153" spans="1:15" s="262" customFormat="1" ht="15.75" x14ac:dyDescent="0.25">
      <c r="A153" s="78" t="s">
        <v>436</v>
      </c>
      <c r="B153" s="75"/>
      <c r="C153" s="81" t="s">
        <v>437</v>
      </c>
      <c r="D153" s="895" t="s">
        <v>437</v>
      </c>
      <c r="E153" s="95" t="s">
        <v>40</v>
      </c>
      <c r="F153" s="208"/>
      <c r="G153" s="142">
        <v>0</v>
      </c>
      <c r="H153" s="221">
        <f>+G153*F153</f>
        <v>0</v>
      </c>
      <c r="I153" s="64"/>
      <c r="J153" s="64"/>
      <c r="K153" s="64"/>
      <c r="L153" s="64"/>
      <c r="M153" s="64"/>
      <c r="N153" s="66"/>
      <c r="O153" s="64"/>
    </row>
    <row r="154" spans="1:15" ht="15.75" x14ac:dyDescent="0.25">
      <c r="A154" s="78"/>
      <c r="B154" s="75"/>
      <c r="C154" s="81"/>
      <c r="D154" s="131"/>
      <c r="E154" s="95"/>
      <c r="F154" s="207"/>
      <c r="G154" s="141"/>
      <c r="H154" s="221"/>
      <c r="I154" s="64"/>
      <c r="J154" s="64"/>
      <c r="K154" s="64"/>
      <c r="L154" s="64"/>
      <c r="M154" s="64"/>
      <c r="N154" s="66"/>
      <c r="O154" s="64"/>
    </row>
    <row r="155" spans="1:15" ht="23.25" customHeight="1" x14ac:dyDescent="0.2">
      <c r="A155" s="1442" t="s">
        <v>353</v>
      </c>
      <c r="B155" s="1443"/>
      <c r="C155" s="1437"/>
      <c r="D155" s="1438"/>
      <c r="E155" s="1438"/>
      <c r="F155" s="1438"/>
      <c r="G155" s="1438"/>
      <c r="H155" s="1438"/>
      <c r="I155" s="1438"/>
      <c r="J155" s="1438"/>
      <c r="K155" s="1438"/>
      <c r="L155" s="1438"/>
      <c r="M155" s="1438"/>
      <c r="N155" s="1438"/>
      <c r="O155" s="1439"/>
    </row>
    <row r="156" spans="1:15" ht="15.75" x14ac:dyDescent="0.2">
      <c r="A156" s="136" t="s">
        <v>354</v>
      </c>
      <c r="B156" s="1426"/>
      <c r="C156" s="1427"/>
      <c r="D156" s="1427"/>
      <c r="E156" s="1427"/>
      <c r="F156" s="1427"/>
      <c r="G156" s="1427"/>
      <c r="H156" s="1427"/>
      <c r="I156" s="1427"/>
      <c r="J156" s="1427"/>
      <c r="K156" s="1427"/>
      <c r="L156" s="1427"/>
      <c r="M156" s="1427"/>
      <c r="N156" s="1427"/>
      <c r="O156" s="1428"/>
    </row>
    <row r="157" spans="1:15" ht="18" customHeight="1" x14ac:dyDescent="0.25">
      <c r="A157" s="64"/>
      <c r="B157" s="187" t="s">
        <v>438</v>
      </c>
      <c r="C157" s="184" t="s">
        <v>356</v>
      </c>
      <c r="D157" s="177" t="s">
        <v>357</v>
      </c>
      <c r="E157" s="96" t="s">
        <v>40</v>
      </c>
      <c r="F157" s="266">
        <v>4500</v>
      </c>
      <c r="G157" s="271">
        <v>0</v>
      </c>
      <c r="H157" s="221">
        <f t="shared" ref="H157:H160" si="2">+G157*F157</f>
        <v>0</v>
      </c>
      <c r="I157" s="64"/>
      <c r="J157" s="64"/>
      <c r="K157" s="64"/>
      <c r="L157" s="64"/>
      <c r="M157" s="64"/>
      <c r="N157" s="66"/>
      <c r="O157" s="64"/>
    </row>
    <row r="158" spans="1:15" ht="15" customHeight="1" x14ac:dyDescent="0.25">
      <c r="A158" s="64"/>
      <c r="B158" s="75"/>
      <c r="C158" s="184" t="s">
        <v>439</v>
      </c>
      <c r="D158" s="177" t="s">
        <v>358</v>
      </c>
      <c r="E158" s="96" t="s">
        <v>40</v>
      </c>
      <c r="F158" s="266">
        <v>4500</v>
      </c>
      <c r="G158" s="271">
        <v>0</v>
      </c>
      <c r="H158" s="221">
        <f t="shared" si="2"/>
        <v>0</v>
      </c>
      <c r="I158" s="64"/>
      <c r="J158" s="64"/>
      <c r="K158" s="64"/>
      <c r="L158" s="64"/>
      <c r="M158" s="64"/>
      <c r="N158" s="66"/>
      <c r="O158" s="64"/>
    </row>
    <row r="159" spans="1:15" ht="16.899999999999999" customHeight="1" x14ac:dyDescent="0.25">
      <c r="A159" s="64"/>
      <c r="B159" s="75"/>
      <c r="C159" s="184"/>
      <c r="D159" s="177" t="s">
        <v>359</v>
      </c>
      <c r="E159" s="96" t="s">
        <v>40</v>
      </c>
      <c r="F159" s="266">
        <v>4500</v>
      </c>
      <c r="G159" s="271">
        <v>0</v>
      </c>
      <c r="H159" s="221">
        <f t="shared" si="2"/>
        <v>0</v>
      </c>
      <c r="I159" s="64"/>
      <c r="J159" s="64"/>
      <c r="K159" s="64"/>
      <c r="L159" s="64"/>
      <c r="M159" s="64"/>
      <c r="N159" s="66"/>
      <c r="O159" s="64"/>
    </row>
    <row r="160" spans="1:15" ht="16.899999999999999" customHeight="1" x14ac:dyDescent="0.25">
      <c r="A160" s="64"/>
      <c r="B160" s="75"/>
      <c r="C160" s="184"/>
      <c r="D160" s="177" t="s">
        <v>360</v>
      </c>
      <c r="E160" s="96" t="s">
        <v>40</v>
      </c>
      <c r="F160" s="266">
        <v>6500</v>
      </c>
      <c r="G160" s="271">
        <v>0</v>
      </c>
      <c r="H160" s="221">
        <f t="shared" si="2"/>
        <v>0</v>
      </c>
      <c r="I160" s="64"/>
      <c r="J160" s="64"/>
      <c r="K160" s="64"/>
      <c r="L160" s="64"/>
      <c r="M160" s="64"/>
      <c r="N160" s="66"/>
      <c r="O160" s="64"/>
    </row>
    <row r="161" spans="1:25" ht="16.899999999999999" customHeight="1" x14ac:dyDescent="0.25">
      <c r="A161" s="64"/>
      <c r="B161" s="75"/>
      <c r="C161" s="184" t="s">
        <v>361</v>
      </c>
      <c r="D161" s="164" t="s">
        <v>362</v>
      </c>
      <c r="E161" s="95" t="s">
        <v>40</v>
      </c>
      <c r="F161" s="208">
        <v>3800</v>
      </c>
      <c r="G161" s="143">
        <v>0</v>
      </c>
      <c r="H161" s="221">
        <f t="shared" ref="H161:H192" si="3">+G161*F161</f>
        <v>0</v>
      </c>
      <c r="I161" s="64"/>
      <c r="J161" s="64"/>
      <c r="K161" s="64"/>
      <c r="L161" s="64"/>
      <c r="M161" s="64"/>
      <c r="N161" s="66"/>
      <c r="O161" s="64"/>
    </row>
    <row r="162" spans="1:25" ht="15.75" x14ac:dyDescent="0.25">
      <c r="A162" s="64"/>
      <c r="B162" s="75"/>
      <c r="C162" s="184"/>
      <c r="D162" s="164" t="s">
        <v>363</v>
      </c>
      <c r="E162" s="95" t="s">
        <v>40</v>
      </c>
      <c r="F162" s="208">
        <v>3800</v>
      </c>
      <c r="G162" s="143">
        <v>0</v>
      </c>
      <c r="H162" s="221">
        <f t="shared" si="3"/>
        <v>0</v>
      </c>
      <c r="I162" s="64"/>
      <c r="J162" s="64"/>
      <c r="K162" s="64"/>
      <c r="L162" s="185"/>
      <c r="M162" s="185"/>
      <c r="N162" s="185"/>
      <c r="O162" s="189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</row>
    <row r="163" spans="1:25" ht="15" customHeight="1" x14ac:dyDescent="0.25">
      <c r="A163" s="64"/>
      <c r="B163" s="75"/>
      <c r="C163" s="184"/>
      <c r="D163" s="164" t="s">
        <v>364</v>
      </c>
      <c r="E163" s="95" t="s">
        <v>40</v>
      </c>
      <c r="F163" s="208">
        <v>3800</v>
      </c>
      <c r="G163" s="143">
        <v>0</v>
      </c>
      <c r="H163" s="221">
        <f t="shared" si="3"/>
        <v>0</v>
      </c>
      <c r="I163" s="64"/>
      <c r="J163" s="64"/>
      <c r="K163" s="64"/>
      <c r="L163" s="64"/>
      <c r="M163" s="64"/>
      <c r="N163" s="66"/>
      <c r="O163" s="64"/>
    </row>
    <row r="164" spans="1:25" ht="15.75" x14ac:dyDescent="0.25">
      <c r="A164" s="64"/>
      <c r="B164" s="75"/>
      <c r="C164" s="184"/>
      <c r="D164" s="164" t="s">
        <v>365</v>
      </c>
      <c r="E164" s="95" t="s">
        <v>40</v>
      </c>
      <c r="F164" s="208">
        <v>5400</v>
      </c>
      <c r="G164" s="143">
        <v>0</v>
      </c>
      <c r="H164" s="221">
        <f t="shared" si="3"/>
        <v>0</v>
      </c>
      <c r="I164" s="64"/>
      <c r="J164" s="64"/>
      <c r="K164" s="64"/>
      <c r="L164" s="64"/>
      <c r="M164" s="64"/>
      <c r="N164" s="66"/>
      <c r="O164" s="64"/>
    </row>
    <row r="165" spans="1:25" ht="17.45" customHeight="1" x14ac:dyDescent="0.25">
      <c r="A165" s="64"/>
      <c r="B165" s="75"/>
      <c r="C165" s="184" t="s">
        <v>366</v>
      </c>
      <c r="D165" s="164" t="s">
        <v>367</v>
      </c>
      <c r="E165" s="96" t="s">
        <v>40</v>
      </c>
      <c r="F165" s="266">
        <v>3500</v>
      </c>
      <c r="G165" s="271">
        <v>12</v>
      </c>
      <c r="H165" s="268">
        <f t="shared" si="3"/>
        <v>42000</v>
      </c>
      <c r="I165" s="64"/>
      <c r="J165" s="64"/>
      <c r="K165" s="64"/>
      <c r="L165" s="64"/>
      <c r="M165" s="64"/>
      <c r="N165" s="66"/>
      <c r="O165" s="64"/>
    </row>
    <row r="166" spans="1:25" ht="15.75" x14ac:dyDescent="0.25">
      <c r="A166" s="64"/>
      <c r="B166" s="75"/>
      <c r="C166" s="184"/>
      <c r="D166" s="164" t="s">
        <v>368</v>
      </c>
      <c r="E166" s="96" t="s">
        <v>40</v>
      </c>
      <c r="F166" s="266">
        <v>3500</v>
      </c>
      <c r="G166" s="271">
        <v>12</v>
      </c>
      <c r="H166" s="268">
        <f t="shared" si="3"/>
        <v>42000</v>
      </c>
      <c r="I166" s="64"/>
      <c r="J166" s="64"/>
      <c r="K166" s="64"/>
      <c r="L166" s="64"/>
      <c r="M166" s="64"/>
      <c r="N166" s="66"/>
      <c r="O166" s="64"/>
    </row>
    <row r="167" spans="1:25" ht="15.75" x14ac:dyDescent="0.25">
      <c r="A167" s="64"/>
      <c r="B167" s="75"/>
      <c r="C167" s="184"/>
      <c r="D167" s="164" t="s">
        <v>369</v>
      </c>
      <c r="E167" s="96" t="s">
        <v>40</v>
      </c>
      <c r="F167" s="266">
        <v>3500</v>
      </c>
      <c r="G167" s="271">
        <v>12</v>
      </c>
      <c r="H167" s="268">
        <f t="shared" si="3"/>
        <v>42000</v>
      </c>
      <c r="I167" s="64"/>
      <c r="J167" s="64"/>
      <c r="K167" s="64"/>
      <c r="L167" s="64"/>
      <c r="M167" s="64"/>
      <c r="N167" s="66"/>
      <c r="O167" s="64"/>
    </row>
    <row r="168" spans="1:25" ht="15.75" x14ac:dyDescent="0.25">
      <c r="A168" s="64"/>
      <c r="B168" s="75"/>
      <c r="C168" s="184"/>
      <c r="D168" s="164" t="s">
        <v>370</v>
      </c>
      <c r="E168" s="96" t="s">
        <v>40</v>
      </c>
      <c r="F168" s="266">
        <v>5500</v>
      </c>
      <c r="G168" s="271">
        <v>23</v>
      </c>
      <c r="H168" s="268">
        <f t="shared" si="3"/>
        <v>126500</v>
      </c>
      <c r="I168" s="64"/>
      <c r="J168" s="64"/>
      <c r="K168" s="64"/>
      <c r="L168" s="64"/>
      <c r="M168" s="64"/>
      <c r="N168" s="66"/>
      <c r="O168" s="64"/>
    </row>
    <row r="169" spans="1:25" ht="13.9" customHeight="1" x14ac:dyDescent="0.25">
      <c r="A169" s="64"/>
      <c r="B169" s="75"/>
      <c r="C169" s="184" t="s">
        <v>371</v>
      </c>
      <c r="D169" s="164" t="s">
        <v>372</v>
      </c>
      <c r="E169" s="95" t="s">
        <v>40</v>
      </c>
      <c r="F169" s="208">
        <v>3200</v>
      </c>
      <c r="G169" s="271">
        <v>0</v>
      </c>
      <c r="H169" s="221">
        <f t="shared" si="3"/>
        <v>0</v>
      </c>
      <c r="I169" s="64"/>
      <c r="J169" s="64"/>
      <c r="K169" s="64"/>
      <c r="L169" s="64"/>
      <c r="M169" s="64"/>
      <c r="N169" s="66"/>
      <c r="O169" s="64"/>
    </row>
    <row r="170" spans="1:25" ht="15.75" x14ac:dyDescent="0.25">
      <c r="A170" s="64"/>
      <c r="B170" s="75"/>
      <c r="C170" s="184"/>
      <c r="D170" s="164" t="s">
        <v>373</v>
      </c>
      <c r="E170" s="95" t="s">
        <v>40</v>
      </c>
      <c r="F170" s="208">
        <v>3200</v>
      </c>
      <c r="G170" s="143">
        <v>0</v>
      </c>
      <c r="H170" s="221">
        <f t="shared" si="3"/>
        <v>0</v>
      </c>
      <c r="I170" s="64"/>
      <c r="J170" s="64"/>
      <c r="K170" s="64"/>
      <c r="L170" s="64"/>
      <c r="M170" s="64"/>
      <c r="N170" s="66"/>
      <c r="O170" s="64"/>
    </row>
    <row r="171" spans="1:25" ht="15.75" x14ac:dyDescent="0.25">
      <c r="A171" s="64"/>
      <c r="B171" s="75"/>
      <c r="C171" s="184"/>
      <c r="D171" s="164" t="s">
        <v>374</v>
      </c>
      <c r="E171" s="95" t="s">
        <v>40</v>
      </c>
      <c r="F171" s="208">
        <v>3200</v>
      </c>
      <c r="G171" s="143">
        <v>0</v>
      </c>
      <c r="H171" s="221">
        <f t="shared" si="3"/>
        <v>0</v>
      </c>
      <c r="I171" s="64"/>
      <c r="J171" s="64"/>
      <c r="K171" s="64"/>
      <c r="L171" s="64"/>
      <c r="M171" s="64"/>
      <c r="N171" s="66"/>
      <c r="O171" s="64"/>
    </row>
    <row r="172" spans="1:25" ht="15.75" x14ac:dyDescent="0.25">
      <c r="A172" s="127"/>
      <c r="B172" s="128"/>
      <c r="C172" s="184"/>
      <c r="D172" s="164" t="s">
        <v>375</v>
      </c>
      <c r="E172" s="96" t="s">
        <v>40</v>
      </c>
      <c r="F172" s="208">
        <v>5800</v>
      </c>
      <c r="G172" s="143">
        <v>0</v>
      </c>
      <c r="H172" s="221">
        <f t="shared" si="3"/>
        <v>0</v>
      </c>
      <c r="I172" s="127"/>
      <c r="J172" s="127"/>
      <c r="K172" s="127"/>
      <c r="L172" s="127"/>
      <c r="M172" s="64"/>
      <c r="N172" s="66"/>
      <c r="O172" s="64"/>
    </row>
    <row r="173" spans="1:25" ht="18" customHeight="1" x14ac:dyDescent="0.25">
      <c r="A173" s="64"/>
      <c r="B173" s="75"/>
      <c r="C173" s="184" t="s">
        <v>376</v>
      </c>
      <c r="D173" s="164" t="s">
        <v>377</v>
      </c>
      <c r="E173" s="95" t="s">
        <v>40</v>
      </c>
      <c r="F173" s="208">
        <v>5200</v>
      </c>
      <c r="G173" s="143">
        <v>0</v>
      </c>
      <c r="H173" s="221">
        <f t="shared" si="3"/>
        <v>0</v>
      </c>
      <c r="I173" s="64"/>
      <c r="J173" s="64"/>
      <c r="K173" s="64"/>
      <c r="L173" s="64"/>
      <c r="M173" s="64"/>
      <c r="N173" s="66"/>
      <c r="O173" s="64"/>
    </row>
    <row r="174" spans="1:25" ht="15.75" x14ac:dyDescent="0.25">
      <c r="A174" s="64"/>
      <c r="B174" s="75"/>
      <c r="C174" s="184"/>
      <c r="D174" s="164" t="s">
        <v>378</v>
      </c>
      <c r="E174" s="95" t="s">
        <v>40</v>
      </c>
      <c r="F174" s="208">
        <v>5000</v>
      </c>
      <c r="G174" s="143">
        <v>0</v>
      </c>
      <c r="H174" s="221">
        <f t="shared" si="3"/>
        <v>0</v>
      </c>
      <c r="I174" s="64"/>
      <c r="J174" s="64"/>
      <c r="K174" s="64"/>
      <c r="L174" s="64"/>
      <c r="M174" s="64"/>
      <c r="N174" s="66"/>
      <c r="O174" s="64"/>
    </row>
    <row r="175" spans="1:25" ht="15.75" x14ac:dyDescent="0.25">
      <c r="A175" s="64"/>
      <c r="B175" s="186" t="s">
        <v>440</v>
      </c>
      <c r="C175" s="184" t="s">
        <v>385</v>
      </c>
      <c r="D175" s="164" t="s">
        <v>386</v>
      </c>
      <c r="E175" s="95" t="s">
        <v>40</v>
      </c>
      <c r="F175" s="208">
        <v>13500</v>
      </c>
      <c r="G175" s="143">
        <v>0</v>
      </c>
      <c r="H175" s="221">
        <f t="shared" si="3"/>
        <v>0</v>
      </c>
      <c r="I175" s="64"/>
      <c r="J175" s="64"/>
      <c r="K175" s="64"/>
      <c r="L175" s="64"/>
      <c r="M175" s="64"/>
      <c r="N175" s="66"/>
      <c r="O175" s="64"/>
    </row>
    <row r="176" spans="1:25" ht="15.75" customHeight="1" x14ac:dyDescent="0.25">
      <c r="A176" s="64"/>
      <c r="B176" s="75"/>
      <c r="C176" s="182"/>
      <c r="D176" s="164" t="s">
        <v>387</v>
      </c>
      <c r="E176" s="95" t="s">
        <v>40</v>
      </c>
      <c r="F176" s="208">
        <v>13500</v>
      </c>
      <c r="G176" s="143">
        <v>0</v>
      </c>
      <c r="H176" s="221">
        <f t="shared" si="3"/>
        <v>0</v>
      </c>
      <c r="I176" s="64"/>
      <c r="J176" s="64"/>
      <c r="K176" s="64"/>
      <c r="L176" s="64"/>
      <c r="M176" s="64"/>
      <c r="N176" s="66"/>
      <c r="O176" s="64"/>
    </row>
    <row r="177" spans="1:15" ht="17.25" customHeight="1" x14ac:dyDescent="0.25">
      <c r="A177" s="64"/>
      <c r="B177" s="75"/>
      <c r="C177" s="182"/>
      <c r="D177" s="164" t="s">
        <v>388</v>
      </c>
      <c r="E177" s="95" t="s">
        <v>40</v>
      </c>
      <c r="F177" s="208">
        <v>13500</v>
      </c>
      <c r="G177" s="143">
        <v>0</v>
      </c>
      <c r="H177" s="221">
        <f t="shared" si="3"/>
        <v>0</v>
      </c>
      <c r="I177" s="64"/>
      <c r="J177" s="64"/>
      <c r="K177" s="64"/>
      <c r="L177" s="64"/>
      <c r="M177" s="64"/>
      <c r="N177" s="66"/>
      <c r="O177" s="64"/>
    </row>
    <row r="178" spans="1:15" ht="14.25" customHeight="1" x14ac:dyDescent="0.25">
      <c r="A178" s="64"/>
      <c r="B178" s="75"/>
      <c r="C178" s="183"/>
      <c r="D178" s="164" t="s">
        <v>389</v>
      </c>
      <c r="E178" s="95" t="s">
        <v>40</v>
      </c>
      <c r="F178" s="208">
        <v>10500</v>
      </c>
      <c r="G178" s="143">
        <v>0</v>
      </c>
      <c r="H178" s="221">
        <f t="shared" si="3"/>
        <v>0</v>
      </c>
      <c r="I178" s="64"/>
      <c r="J178" s="64"/>
      <c r="K178" s="64"/>
      <c r="L178" s="64"/>
      <c r="M178" s="64"/>
      <c r="N178" s="66"/>
      <c r="O178" s="64"/>
    </row>
    <row r="179" spans="1:15" ht="22.5" x14ac:dyDescent="0.25">
      <c r="A179" s="64"/>
      <c r="B179" s="75"/>
      <c r="C179" s="182" t="s">
        <v>390</v>
      </c>
      <c r="D179" s="188" t="s">
        <v>391</v>
      </c>
      <c r="E179" s="98" t="s">
        <v>40</v>
      </c>
      <c r="F179" s="208">
        <v>18900</v>
      </c>
      <c r="G179" s="143">
        <v>0</v>
      </c>
      <c r="H179" s="221">
        <f t="shared" si="3"/>
        <v>0</v>
      </c>
      <c r="I179" s="64"/>
      <c r="J179" s="64"/>
      <c r="K179" s="64"/>
      <c r="L179" s="64"/>
      <c r="M179" s="64"/>
      <c r="N179" s="66"/>
      <c r="O179" s="64"/>
    </row>
    <row r="180" spans="1:15" ht="15.75" x14ac:dyDescent="0.25">
      <c r="A180" s="64"/>
      <c r="B180" s="75"/>
      <c r="C180" s="183"/>
      <c r="D180" s="164" t="s">
        <v>392</v>
      </c>
      <c r="E180" s="95" t="s">
        <v>40</v>
      </c>
      <c r="F180" s="208">
        <v>18900</v>
      </c>
      <c r="G180" s="143">
        <v>0</v>
      </c>
      <c r="H180" s="221">
        <f t="shared" si="3"/>
        <v>0</v>
      </c>
      <c r="I180" s="64"/>
      <c r="J180" s="64"/>
      <c r="K180" s="64"/>
      <c r="L180" s="64"/>
      <c r="M180" s="64"/>
      <c r="N180" s="66"/>
      <c r="O180" s="64"/>
    </row>
    <row r="181" spans="1:15" ht="15.75" x14ac:dyDescent="0.25">
      <c r="A181" s="64"/>
      <c r="B181" s="75"/>
      <c r="C181" s="183"/>
      <c r="D181" s="164" t="s">
        <v>393</v>
      </c>
      <c r="E181" s="95" t="s">
        <v>40</v>
      </c>
      <c r="F181" s="208">
        <v>18900</v>
      </c>
      <c r="G181" s="143">
        <v>0</v>
      </c>
      <c r="H181" s="221">
        <f t="shared" si="3"/>
        <v>0</v>
      </c>
      <c r="I181" s="64"/>
      <c r="J181" s="64"/>
      <c r="K181" s="64"/>
      <c r="L181" s="64"/>
      <c r="M181" s="64"/>
      <c r="N181" s="66"/>
      <c r="O181" s="64"/>
    </row>
    <row r="182" spans="1:15" ht="16.149999999999999" customHeight="1" x14ac:dyDescent="0.25">
      <c r="A182" s="64"/>
      <c r="B182" s="89"/>
      <c r="C182" s="84"/>
      <c r="D182" s="164" t="s">
        <v>394</v>
      </c>
      <c r="E182" s="95" t="s">
        <v>40</v>
      </c>
      <c r="F182" s="208">
        <v>16700</v>
      </c>
      <c r="G182" s="143">
        <v>0</v>
      </c>
      <c r="H182" s="221">
        <f t="shared" si="3"/>
        <v>0</v>
      </c>
      <c r="I182" s="64"/>
      <c r="J182" s="64"/>
      <c r="K182" s="64"/>
      <c r="L182" s="64"/>
      <c r="M182" s="64"/>
      <c r="N182" s="66"/>
      <c r="O182" s="64"/>
    </row>
    <row r="183" spans="1:15" ht="15.75" x14ac:dyDescent="0.25">
      <c r="A183" s="64"/>
      <c r="B183" s="75"/>
      <c r="C183" s="164" t="s">
        <v>395</v>
      </c>
      <c r="D183" s="164" t="s">
        <v>396</v>
      </c>
      <c r="E183" s="95" t="s">
        <v>40</v>
      </c>
      <c r="F183" s="208">
        <v>13800</v>
      </c>
      <c r="G183" s="143">
        <v>0</v>
      </c>
      <c r="H183" s="221">
        <f>+G183*F183</f>
        <v>0</v>
      </c>
      <c r="I183" s="64"/>
      <c r="J183" s="127"/>
      <c r="K183" s="127"/>
      <c r="L183" s="127"/>
      <c r="M183" s="64"/>
      <c r="N183" s="66"/>
      <c r="O183" s="64"/>
    </row>
    <row r="184" spans="1:15" ht="15.75" x14ac:dyDescent="0.25">
      <c r="A184" s="64"/>
      <c r="B184" s="75"/>
      <c r="C184" s="129"/>
      <c r="D184" s="164" t="s">
        <v>397</v>
      </c>
      <c r="E184" s="95" t="s">
        <v>40</v>
      </c>
      <c r="F184" s="208">
        <v>13800</v>
      </c>
      <c r="G184" s="143">
        <v>0</v>
      </c>
      <c r="H184" s="221">
        <f t="shared" si="3"/>
        <v>0</v>
      </c>
      <c r="I184" s="64"/>
      <c r="J184" s="64"/>
      <c r="K184" s="64"/>
      <c r="L184" s="64"/>
      <c r="M184" s="64"/>
      <c r="N184" s="66"/>
      <c r="O184" s="64"/>
    </row>
    <row r="185" spans="1:15" ht="15.6" customHeight="1" x14ac:dyDescent="0.25">
      <c r="A185" s="64"/>
      <c r="B185" s="75"/>
      <c r="C185" s="182"/>
      <c r="D185" s="164" t="s">
        <v>398</v>
      </c>
      <c r="E185" s="95" t="s">
        <v>40</v>
      </c>
      <c r="F185" s="208">
        <v>13800</v>
      </c>
      <c r="G185" s="143">
        <v>0</v>
      </c>
      <c r="H185" s="221">
        <f>+G185*F185</f>
        <v>0</v>
      </c>
      <c r="I185" s="64"/>
      <c r="J185" s="64"/>
      <c r="K185" s="64"/>
      <c r="L185" s="64"/>
      <c r="M185" s="64"/>
      <c r="N185" s="66"/>
      <c r="O185" s="64"/>
    </row>
    <row r="186" spans="1:15" ht="15.75" x14ac:dyDescent="0.25">
      <c r="A186" s="64"/>
      <c r="B186" s="75"/>
      <c r="C186" s="182"/>
      <c r="D186" s="164" t="s">
        <v>399</v>
      </c>
      <c r="E186" s="95" t="s">
        <v>40</v>
      </c>
      <c r="F186" s="208">
        <v>11000</v>
      </c>
      <c r="G186" s="143">
        <v>0</v>
      </c>
      <c r="H186" s="221">
        <f t="shared" si="3"/>
        <v>0</v>
      </c>
      <c r="I186" s="64"/>
      <c r="J186" s="453"/>
      <c r="K186" s="453"/>
      <c r="L186" s="454"/>
      <c r="M186" s="64"/>
      <c r="N186" s="66"/>
      <c r="O186" s="64"/>
    </row>
    <row r="187" spans="1:15" ht="15.75" customHeight="1" x14ac:dyDescent="0.25">
      <c r="A187" s="64"/>
      <c r="B187" s="75"/>
      <c r="C187" s="182" t="s">
        <v>400</v>
      </c>
      <c r="D187" s="188" t="s">
        <v>401</v>
      </c>
      <c r="E187" s="98" t="s">
        <v>40</v>
      </c>
      <c r="F187" s="208">
        <v>11000</v>
      </c>
      <c r="G187" s="143">
        <v>0</v>
      </c>
      <c r="H187" s="221">
        <f t="shared" si="3"/>
        <v>0</v>
      </c>
      <c r="I187" s="64"/>
      <c r="J187" s="64"/>
      <c r="K187" s="64"/>
      <c r="L187" s="64"/>
      <c r="M187" s="64"/>
      <c r="N187" s="66"/>
      <c r="O187" s="64"/>
    </row>
    <row r="188" spans="1:15" ht="22.5" x14ac:dyDescent="0.25">
      <c r="A188" s="64"/>
      <c r="B188" s="75"/>
      <c r="C188" s="182" t="s">
        <v>402</v>
      </c>
      <c r="D188" s="164" t="s">
        <v>403</v>
      </c>
      <c r="E188" s="95" t="s">
        <v>40</v>
      </c>
      <c r="F188" s="208">
        <v>22977</v>
      </c>
      <c r="G188" s="143">
        <v>1</v>
      </c>
      <c r="H188" s="221">
        <f t="shared" si="3"/>
        <v>22977</v>
      </c>
      <c r="I188" s="64"/>
      <c r="J188" s="64"/>
      <c r="K188" s="64"/>
      <c r="L188" s="64"/>
      <c r="M188" s="64"/>
      <c r="N188" s="66"/>
      <c r="O188" s="64"/>
    </row>
    <row r="189" spans="1:15" ht="14.25" customHeight="1" x14ac:dyDescent="0.25">
      <c r="A189" s="64"/>
      <c r="B189" s="75"/>
      <c r="C189" s="84"/>
      <c r="D189" s="164" t="s">
        <v>404</v>
      </c>
      <c r="E189" s="95" t="s">
        <v>40</v>
      </c>
      <c r="F189" s="208">
        <f>51335-643</f>
        <v>50692</v>
      </c>
      <c r="G189" s="143">
        <v>1</v>
      </c>
      <c r="H189" s="221">
        <f t="shared" si="3"/>
        <v>50692</v>
      </c>
      <c r="I189" s="64"/>
      <c r="J189" s="64"/>
      <c r="K189" s="64"/>
      <c r="L189" s="64"/>
      <c r="M189" s="64"/>
      <c r="N189" s="66"/>
      <c r="O189" s="64"/>
    </row>
    <row r="190" spans="1:15" ht="15" customHeight="1" x14ac:dyDescent="0.25">
      <c r="A190" s="64"/>
      <c r="B190" s="75"/>
      <c r="C190" s="183"/>
      <c r="D190" s="164" t="s">
        <v>405</v>
      </c>
      <c r="E190" s="96" t="s">
        <v>40</v>
      </c>
      <c r="F190" s="208">
        <v>51335</v>
      </c>
      <c r="G190" s="143">
        <v>0</v>
      </c>
      <c r="H190" s="221">
        <f t="shared" si="3"/>
        <v>0</v>
      </c>
      <c r="I190" s="64"/>
      <c r="J190" s="64"/>
      <c r="K190" s="64"/>
      <c r="L190" s="64"/>
      <c r="M190" s="64"/>
      <c r="N190" s="66"/>
      <c r="O190" s="64"/>
    </row>
    <row r="191" spans="1:15" ht="14.25" customHeight="1" x14ac:dyDescent="0.25">
      <c r="A191" s="64"/>
      <c r="B191" s="75"/>
      <c r="C191" s="183"/>
      <c r="D191" s="164" t="s">
        <v>406</v>
      </c>
      <c r="E191" s="95" t="s">
        <v>40</v>
      </c>
      <c r="F191" s="208">
        <v>51335</v>
      </c>
      <c r="G191" s="143">
        <v>1</v>
      </c>
      <c r="H191" s="221">
        <f t="shared" si="3"/>
        <v>51335</v>
      </c>
      <c r="I191" s="64"/>
      <c r="J191" s="64"/>
      <c r="K191" s="64"/>
      <c r="L191" s="64"/>
      <c r="M191" s="64"/>
      <c r="N191" s="66"/>
      <c r="O191" s="64"/>
    </row>
    <row r="192" spans="1:15" ht="13.5" customHeight="1" thickBot="1" x14ac:dyDescent="0.3">
      <c r="A192" s="64"/>
      <c r="B192" s="75"/>
      <c r="C192" s="183"/>
      <c r="D192" s="164"/>
      <c r="E192" s="95"/>
      <c r="F192" s="208"/>
      <c r="G192" s="143"/>
      <c r="H192" s="221">
        <f t="shared" si="3"/>
        <v>0</v>
      </c>
      <c r="I192" s="64"/>
      <c r="J192" s="64"/>
      <c r="K192" s="64"/>
      <c r="L192" s="64"/>
      <c r="M192" s="64"/>
      <c r="N192" s="66"/>
      <c r="O192" s="64"/>
    </row>
    <row r="193" spans="1:15" ht="16.5" thickBot="1" x14ac:dyDescent="0.3">
      <c r="A193" s="155" t="s">
        <v>407</v>
      </c>
      <c r="B193" s="123"/>
      <c r="C193" s="124"/>
      <c r="D193" s="123"/>
      <c r="E193" s="123"/>
      <c r="F193" s="202"/>
      <c r="G193" s="123"/>
      <c r="H193" s="232">
        <f>SUM(H19:H192)</f>
        <v>567900</v>
      </c>
      <c r="I193" s="56"/>
      <c r="J193" s="269"/>
      <c r="K193" s="56"/>
      <c r="L193" s="70"/>
      <c r="M193" s="56"/>
      <c r="N193" s="56"/>
      <c r="O193" s="55"/>
    </row>
    <row r="194" spans="1:15" ht="16.5" thickBot="1" x14ac:dyDescent="0.3">
      <c r="A194" s="155" t="s">
        <v>408</v>
      </c>
      <c r="B194" s="123"/>
      <c r="C194" s="123"/>
      <c r="D194" s="123"/>
      <c r="E194" s="123"/>
      <c r="F194" s="202"/>
      <c r="G194" s="123"/>
      <c r="H194" s="233">
        <v>568000</v>
      </c>
      <c r="I194" s="56"/>
      <c r="J194" s="56"/>
      <c r="K194" s="56"/>
      <c r="L194" s="70"/>
      <c r="M194" s="56"/>
      <c r="N194" s="56"/>
      <c r="O194" s="55"/>
    </row>
    <row r="195" spans="1:15" ht="15" customHeight="1" thickBot="1" x14ac:dyDescent="0.3">
      <c r="A195" s="155" t="s">
        <v>409</v>
      </c>
      <c r="B195" s="123"/>
      <c r="C195" s="123"/>
      <c r="D195" s="123"/>
      <c r="E195" s="123"/>
      <c r="F195" s="202"/>
      <c r="G195" s="123"/>
      <c r="H195" s="234"/>
      <c r="I195" s="57"/>
      <c r="J195" s="57"/>
      <c r="K195" s="57"/>
      <c r="L195" s="54"/>
      <c r="M195" s="57"/>
      <c r="N195" s="57"/>
      <c r="O195" s="57"/>
    </row>
    <row r="196" spans="1:15" ht="15" customHeight="1" thickBot="1" x14ac:dyDescent="0.3">
      <c r="A196" s="155" t="s">
        <v>410</v>
      </c>
      <c r="B196" s="123"/>
      <c r="C196" s="123"/>
      <c r="D196" s="123"/>
      <c r="E196" s="123"/>
      <c r="F196" s="202"/>
      <c r="G196" s="123"/>
      <c r="H196" s="235">
        <f>+H194-H193</f>
        <v>100</v>
      </c>
      <c r="I196" s="56"/>
      <c r="J196" s="56"/>
      <c r="K196" s="56"/>
      <c r="L196" s="70"/>
      <c r="M196" s="56"/>
      <c r="N196" s="56"/>
      <c r="O196" s="55"/>
    </row>
    <row r="197" spans="1:15" ht="15" customHeight="1" x14ac:dyDescent="0.2">
      <c r="A197" s="1429"/>
      <c r="B197" s="1379"/>
      <c r="C197" s="1379"/>
      <c r="D197" s="1379"/>
      <c r="E197" s="1379"/>
      <c r="F197" s="1379"/>
      <c r="G197" s="1379"/>
      <c r="H197" s="1379"/>
      <c r="I197" s="1379"/>
      <c r="J197" s="1379"/>
      <c r="K197" s="1379"/>
      <c r="L197" s="1379"/>
      <c r="M197" s="1379"/>
      <c r="N197" s="1379"/>
      <c r="O197" s="1430"/>
    </row>
    <row r="198" spans="1:15" ht="15.75" x14ac:dyDescent="0.2">
      <c r="A198" s="25" t="s">
        <v>411</v>
      </c>
      <c r="B198" s="1374" t="s">
        <v>412</v>
      </c>
      <c r="C198" s="1374"/>
      <c r="D198" s="1374"/>
      <c r="E198" s="1374"/>
      <c r="F198" s="1374"/>
      <c r="G198" s="1374"/>
      <c r="H198" s="1374"/>
      <c r="I198" s="1374"/>
      <c r="J198" s="1374"/>
      <c r="K198" s="1374"/>
      <c r="L198" s="1374"/>
      <c r="M198" s="1374"/>
      <c r="N198" s="1374"/>
      <c r="O198" s="1431"/>
    </row>
    <row r="199" spans="1:15" ht="15.75" x14ac:dyDescent="0.25">
      <c r="A199" s="154"/>
      <c r="B199" s="23"/>
      <c r="C199" s="23"/>
      <c r="D199" s="140"/>
      <c r="E199" s="23"/>
      <c r="F199" s="209"/>
      <c r="G199" s="140"/>
      <c r="H199" s="144"/>
      <c r="I199" s="71"/>
      <c r="J199" s="71"/>
      <c r="K199" s="71"/>
      <c r="L199" s="21"/>
      <c r="M199" s="21"/>
      <c r="N199" s="21"/>
      <c r="O199" s="22"/>
    </row>
    <row r="200" spans="1:15" ht="16.5" thickBot="1" x14ac:dyDescent="0.25">
      <c r="A200" s="130" t="s">
        <v>413</v>
      </c>
      <c r="B200" s="1400" t="s">
        <v>414</v>
      </c>
      <c r="C200" s="1401"/>
      <c r="D200" s="1401"/>
      <c r="E200" s="1401"/>
      <c r="F200" s="1401"/>
      <c r="G200" s="1401"/>
      <c r="H200" s="1401"/>
      <c r="I200" s="1401"/>
      <c r="J200" s="1401"/>
      <c r="K200" s="1401"/>
      <c r="L200" s="1401"/>
      <c r="M200" s="1401"/>
      <c r="N200" s="1401"/>
      <c r="O200" s="1401"/>
    </row>
    <row r="201" spans="1:15" ht="16.5" thickBot="1" x14ac:dyDescent="0.3">
      <c r="A201" s="158" t="s">
        <v>407</v>
      </c>
      <c r="B201" s="124"/>
      <c r="C201" s="123"/>
      <c r="D201" s="123"/>
      <c r="E201" s="123"/>
      <c r="F201" s="202"/>
      <c r="G201" s="123"/>
      <c r="H201" s="473"/>
      <c r="I201" s="70"/>
      <c r="J201" s="70"/>
      <c r="K201" s="70"/>
      <c r="L201" s="70"/>
      <c r="M201" s="56"/>
      <c r="N201" s="56"/>
      <c r="O201" s="55"/>
    </row>
    <row r="202" spans="1:15" ht="16.5" thickBot="1" x14ac:dyDescent="0.3">
      <c r="A202" s="155" t="s">
        <v>408</v>
      </c>
      <c r="B202" s="123"/>
      <c r="C202" s="123"/>
      <c r="D202" s="123"/>
      <c r="E202" s="123"/>
      <c r="F202" s="202"/>
      <c r="G202" s="123"/>
      <c r="H202" s="241">
        <v>0</v>
      </c>
      <c r="I202" s="70"/>
      <c r="J202" s="70"/>
      <c r="K202" s="70"/>
      <c r="L202" s="70"/>
      <c r="M202" s="56"/>
      <c r="N202" s="56"/>
      <c r="O202" s="55"/>
    </row>
    <row r="203" spans="1:15" ht="15" customHeight="1" thickBot="1" x14ac:dyDescent="0.3">
      <c r="A203" s="155" t="s">
        <v>409</v>
      </c>
      <c r="B203" s="123"/>
      <c r="C203" s="123"/>
      <c r="D203" s="123"/>
      <c r="E203" s="123"/>
      <c r="F203" s="202"/>
      <c r="G203" s="123"/>
      <c r="H203" s="242">
        <f>+H202*0</f>
        <v>0</v>
      </c>
      <c r="I203" s="54"/>
      <c r="J203" s="54"/>
      <c r="K203" s="54"/>
      <c r="L203" s="54"/>
      <c r="M203" s="57"/>
      <c r="N203" s="57"/>
      <c r="O203" s="57"/>
    </row>
    <row r="204" spans="1:15" ht="15" customHeight="1" thickBot="1" x14ac:dyDescent="0.3">
      <c r="A204" s="155" t="s">
        <v>410</v>
      </c>
      <c r="B204" s="123"/>
      <c r="C204" s="123"/>
      <c r="D204" s="123"/>
      <c r="E204" s="123"/>
      <c r="F204" s="202"/>
      <c r="G204" s="123"/>
      <c r="H204" s="243">
        <f>+H202-H203</f>
        <v>0</v>
      </c>
      <c r="I204" s="54"/>
      <c r="J204" s="54"/>
      <c r="K204" s="54"/>
      <c r="L204" s="54"/>
      <c r="M204" s="57"/>
      <c r="N204" s="57"/>
      <c r="O204" s="57"/>
    </row>
    <row r="205" spans="1:15" ht="15.75" x14ac:dyDescent="0.25">
      <c r="A205" s="154"/>
      <c r="B205" s="23"/>
      <c r="C205" s="23"/>
      <c r="D205" s="140"/>
      <c r="E205" s="23"/>
      <c r="F205" s="209"/>
      <c r="G205" s="140"/>
      <c r="H205" s="144"/>
      <c r="I205" s="71"/>
      <c r="J205" s="71"/>
      <c r="K205" s="71"/>
      <c r="L205" s="21"/>
      <c r="M205" s="21"/>
      <c r="N205" s="21"/>
      <c r="O205" s="22"/>
    </row>
    <row r="206" spans="1:15" ht="16.5" thickBot="1" x14ac:dyDescent="0.25">
      <c r="A206" s="130" t="s">
        <v>415</v>
      </c>
      <c r="B206" s="1400" t="s">
        <v>416</v>
      </c>
      <c r="C206" s="1401"/>
      <c r="D206" s="1401"/>
      <c r="E206" s="1401"/>
      <c r="F206" s="1401"/>
      <c r="G206" s="1401"/>
      <c r="H206" s="1325"/>
      <c r="I206" s="1401"/>
      <c r="J206" s="1401"/>
      <c r="K206" s="1401"/>
      <c r="L206" s="1401"/>
      <c r="M206" s="1401"/>
      <c r="N206" s="1401"/>
      <c r="O206" s="1401"/>
    </row>
    <row r="207" spans="1:15" ht="16.5" thickBot="1" x14ac:dyDescent="0.3">
      <c r="A207" s="155" t="s">
        <v>407</v>
      </c>
      <c r="B207" s="124"/>
      <c r="C207" s="123"/>
      <c r="D207" s="123"/>
      <c r="E207" s="123"/>
      <c r="F207" s="202"/>
      <c r="G207" s="123"/>
      <c r="H207" s="660"/>
      <c r="I207" s="70"/>
      <c r="J207" s="70"/>
      <c r="K207" s="70"/>
      <c r="L207" s="70"/>
      <c r="M207" s="56"/>
      <c r="N207" s="56"/>
      <c r="O207" s="55"/>
    </row>
    <row r="208" spans="1:15" ht="16.5" thickBot="1" x14ac:dyDescent="0.3">
      <c r="A208" s="155" t="s">
        <v>408</v>
      </c>
      <c r="B208" s="123"/>
      <c r="C208" s="123"/>
      <c r="D208" s="123"/>
      <c r="E208" s="123"/>
      <c r="F208" s="202"/>
      <c r="G208" s="123"/>
      <c r="H208" s="661">
        <v>0</v>
      </c>
      <c r="I208" s="70"/>
      <c r="J208" s="70"/>
      <c r="K208" s="70"/>
      <c r="L208" s="70"/>
      <c r="M208" s="56"/>
      <c r="N208" s="56"/>
      <c r="O208" s="55"/>
    </row>
    <row r="209" spans="1:19" ht="15" customHeight="1" thickBot="1" x14ac:dyDescent="0.3">
      <c r="A209" s="155" t="s">
        <v>409</v>
      </c>
      <c r="B209" s="123"/>
      <c r="C209" s="123"/>
      <c r="D209" s="123"/>
      <c r="E209" s="123"/>
      <c r="F209" s="202"/>
      <c r="G209" s="123"/>
      <c r="H209" s="662">
        <f>+H208*0</f>
        <v>0</v>
      </c>
      <c r="I209" s="54"/>
      <c r="J209" s="54"/>
      <c r="K209" s="54"/>
      <c r="L209" s="54"/>
      <c r="M209" s="57"/>
      <c r="N209" s="57"/>
      <c r="O209" s="57"/>
    </row>
    <row r="210" spans="1:19" ht="20.25" customHeight="1" thickBot="1" x14ac:dyDescent="0.3">
      <c r="A210" s="155" t="s">
        <v>410</v>
      </c>
      <c r="B210" s="123"/>
      <c r="C210" s="123"/>
      <c r="D210" s="123"/>
      <c r="E210" s="123"/>
      <c r="F210" s="202"/>
      <c r="G210" s="123"/>
      <c r="H210" s="661">
        <f>+H208-H209</f>
        <v>0</v>
      </c>
      <c r="I210" s="54"/>
      <c r="J210" s="54"/>
      <c r="K210" s="54"/>
      <c r="L210" s="54"/>
      <c r="M210" s="57"/>
      <c r="N210" s="57"/>
      <c r="O210" s="57"/>
    </row>
    <row r="211" spans="1:19" ht="15" customHeight="1" x14ac:dyDescent="0.25">
      <c r="A211" s="465"/>
      <c r="B211" s="195"/>
      <c r="C211" s="195"/>
      <c r="D211" s="195"/>
      <c r="E211" s="195"/>
      <c r="F211" s="204"/>
      <c r="G211" s="195"/>
      <c r="H211" s="661"/>
      <c r="I211" s="54"/>
      <c r="J211" s="54"/>
      <c r="K211" s="54"/>
      <c r="L211" s="54"/>
      <c r="M211" s="57"/>
      <c r="N211" s="57"/>
      <c r="O211" s="57"/>
    </row>
    <row r="212" spans="1:19" ht="15.75" x14ac:dyDescent="0.25">
      <c r="A212" s="159"/>
      <c r="B212" s="32"/>
      <c r="C212" s="32"/>
      <c r="D212" s="32"/>
      <c r="E212" s="32"/>
      <c r="F212" s="212"/>
      <c r="G212" s="112"/>
      <c r="H212" s="222"/>
      <c r="I212" s="115"/>
      <c r="J212" s="115"/>
      <c r="K212" s="115"/>
      <c r="L212" s="116"/>
      <c r="M212" s="100"/>
      <c r="N212" s="100"/>
      <c r="O212" s="659"/>
      <c r="P212" s="101"/>
      <c r="Q212" s="101"/>
      <c r="R212" s="101"/>
      <c r="S212" s="101"/>
    </row>
    <row r="213" spans="1:19" ht="16.5" thickBot="1" x14ac:dyDescent="0.25">
      <c r="A213" s="664"/>
      <c r="B213" s="1450" t="s">
        <v>417</v>
      </c>
      <c r="C213" s="1451"/>
      <c r="D213" s="1451"/>
      <c r="E213" s="1451"/>
      <c r="F213" s="1451"/>
      <c r="G213" s="1451"/>
      <c r="H213" s="1451"/>
      <c r="I213" s="1451"/>
      <c r="J213" s="1451"/>
      <c r="K213" s="1451"/>
      <c r="L213" s="1451"/>
      <c r="M213" s="1451"/>
      <c r="N213" s="1451"/>
      <c r="O213" s="1452"/>
      <c r="P213" s="519"/>
      <c r="Q213" s="519"/>
      <c r="R213" s="519"/>
      <c r="S213" s="519"/>
    </row>
    <row r="214" spans="1:19" ht="16.5" thickBot="1" x14ac:dyDescent="0.3">
      <c r="A214" s="663"/>
      <c r="B214" s="665"/>
      <c r="C214" s="665"/>
      <c r="D214" s="666"/>
      <c r="E214" s="665"/>
      <c r="F214" s="667"/>
      <c r="G214" s="666"/>
      <c r="H214" s="667"/>
      <c r="I214" s="665"/>
      <c r="J214" s="665"/>
      <c r="K214" s="665"/>
      <c r="L214" s="665"/>
      <c r="M214" s="665"/>
      <c r="N214" s="668"/>
      <c r="O214" s="669"/>
      <c r="P214" s="101"/>
      <c r="Q214" s="101"/>
      <c r="R214" s="101"/>
      <c r="S214" s="101"/>
    </row>
    <row r="215" spans="1:19" ht="16.5" thickBot="1" x14ac:dyDescent="0.3">
      <c r="A215" s="160"/>
      <c r="B215" s="109"/>
      <c r="C215" s="110"/>
      <c r="D215" s="110"/>
      <c r="E215" s="110"/>
      <c r="F215" s="214"/>
      <c r="G215" s="110"/>
      <c r="H215" s="214"/>
      <c r="I215" s="109"/>
      <c r="J215" s="109"/>
      <c r="K215" s="109"/>
      <c r="L215" s="109"/>
      <c r="M215" s="109"/>
      <c r="N215" s="263"/>
      <c r="O215" s="658"/>
      <c r="P215" s="101"/>
      <c r="Q215" s="101"/>
      <c r="R215" s="101"/>
      <c r="S215" s="101"/>
    </row>
    <row r="216" spans="1:19" ht="16.5" thickBot="1" x14ac:dyDescent="0.25">
      <c r="A216" s="518" t="s">
        <v>418</v>
      </c>
      <c r="B216" s="471" t="s">
        <v>419</v>
      </c>
      <c r="C216" s="471"/>
      <c r="D216" s="471"/>
      <c r="E216" s="471"/>
      <c r="F216" s="471"/>
      <c r="G216" s="471"/>
      <c r="H216" s="471"/>
      <c r="I216" s="471"/>
      <c r="J216" s="471"/>
      <c r="K216" s="471"/>
      <c r="L216" s="471"/>
      <c r="M216" s="471"/>
      <c r="N216" s="471"/>
      <c r="O216" s="657"/>
      <c r="P216" s="190"/>
      <c r="Q216" s="190"/>
      <c r="R216" s="190"/>
      <c r="S216" s="190"/>
    </row>
    <row r="217" spans="1:19" ht="16.5" thickBot="1" x14ac:dyDescent="0.3">
      <c r="A217" s="679" t="s">
        <v>420</v>
      </c>
      <c r="B217" s="680"/>
      <c r="C217" s="681"/>
      <c r="D217" s="682"/>
      <c r="E217" s="681"/>
      <c r="F217" s="683"/>
      <c r="G217" s="682"/>
      <c r="H217" s="683"/>
      <c r="I217" s="681"/>
      <c r="J217" s="681"/>
      <c r="K217" s="681"/>
      <c r="L217" s="681"/>
      <c r="M217" s="681"/>
      <c r="N217" s="681"/>
      <c r="O217" s="684"/>
      <c r="P217" s="285"/>
      <c r="Q217" s="285"/>
      <c r="R217" s="285"/>
      <c r="S217" s="285"/>
    </row>
    <row r="218" spans="1:19" ht="16.5" thickBot="1" x14ac:dyDescent="0.3">
      <c r="A218" s="670"/>
      <c r="B218" s="671"/>
      <c r="C218" s="672"/>
      <c r="D218" s="673"/>
      <c r="E218" s="672"/>
      <c r="F218" s="674"/>
      <c r="G218" s="675"/>
      <c r="H218" s="676"/>
      <c r="I218" s="671"/>
      <c r="J218" s="671"/>
      <c r="K218" s="671"/>
      <c r="L218" s="677"/>
      <c r="M218" s="677"/>
      <c r="N218" s="677"/>
      <c r="O218" s="678"/>
      <c r="P218" s="285"/>
      <c r="Q218" s="285"/>
      <c r="R218" s="285"/>
      <c r="S218" s="285"/>
    </row>
    <row r="219" spans="1:19" ht="16.5" thickBot="1" x14ac:dyDescent="0.3">
      <c r="A219" s="158" t="s">
        <v>407</v>
      </c>
      <c r="B219" s="124"/>
      <c r="C219" s="124"/>
      <c r="D219" s="124"/>
      <c r="E219" s="124"/>
      <c r="F219" s="210"/>
      <c r="G219" s="124"/>
      <c r="H219" s="233">
        <f>SUM(H218:H218)</f>
        <v>0</v>
      </c>
      <c r="I219" s="106"/>
      <c r="J219" s="106"/>
      <c r="K219" s="106"/>
      <c r="L219" s="106"/>
      <c r="M219" s="106"/>
      <c r="N219" s="106"/>
      <c r="O219" s="106"/>
      <c r="P219" s="286"/>
      <c r="Q219" s="286"/>
      <c r="R219" s="286"/>
      <c r="S219" s="287"/>
    </row>
    <row r="220" spans="1:19" ht="16.5" thickBot="1" x14ac:dyDescent="0.3">
      <c r="A220" s="155" t="s">
        <v>408</v>
      </c>
      <c r="B220" s="123"/>
      <c r="C220" s="123"/>
      <c r="D220" s="123"/>
      <c r="E220" s="123"/>
      <c r="F220" s="202"/>
      <c r="G220" s="123"/>
      <c r="H220" s="241">
        <v>0</v>
      </c>
      <c r="I220" s="92"/>
      <c r="J220" s="92"/>
      <c r="K220" s="92"/>
      <c r="L220" s="92"/>
      <c r="M220" s="92"/>
      <c r="N220" s="92"/>
      <c r="O220" s="92"/>
      <c r="P220" s="286"/>
      <c r="Q220" s="286"/>
      <c r="R220" s="286"/>
      <c r="S220" s="287"/>
    </row>
    <row r="221" spans="1:19" ht="16.5" thickBot="1" x14ac:dyDescent="0.3">
      <c r="A221" s="155" t="s">
        <v>409</v>
      </c>
      <c r="B221" s="123"/>
      <c r="C221" s="123"/>
      <c r="D221" s="123"/>
      <c r="E221" s="123"/>
      <c r="F221" s="202"/>
      <c r="G221" s="123"/>
      <c r="H221" s="242"/>
      <c r="I221" s="93"/>
      <c r="J221" s="93"/>
      <c r="K221" s="93"/>
      <c r="L221" s="93"/>
      <c r="M221" s="93"/>
      <c r="N221" s="93"/>
      <c r="O221" s="93"/>
      <c r="P221" s="101"/>
      <c r="Q221" s="101"/>
      <c r="R221" s="101"/>
      <c r="S221" s="101"/>
    </row>
    <row r="222" spans="1:19" ht="16.5" thickBot="1" x14ac:dyDescent="0.3">
      <c r="A222" s="194" t="s">
        <v>410</v>
      </c>
      <c r="B222" s="113"/>
      <c r="C222" s="113"/>
      <c r="D222" s="113"/>
      <c r="E222" s="113"/>
      <c r="F222" s="464"/>
      <c r="G222" s="113"/>
      <c r="H222" s="466">
        <f>+H220-H221</f>
        <v>0</v>
      </c>
      <c r="I222" s="114"/>
      <c r="J222" s="114"/>
      <c r="K222" s="114"/>
      <c r="L222" s="114"/>
      <c r="M222" s="114"/>
      <c r="N222" s="114"/>
      <c r="O222" s="114"/>
      <c r="P222" s="101"/>
      <c r="Q222" s="101"/>
      <c r="R222" s="101"/>
      <c r="S222" s="101"/>
    </row>
    <row r="223" spans="1:19" ht="16.5" thickBot="1" x14ac:dyDescent="0.3">
      <c r="A223" s="663"/>
      <c r="B223" s="685"/>
      <c r="C223" s="651"/>
      <c r="D223" s="646"/>
      <c r="E223" s="651"/>
      <c r="F223" s="647"/>
      <c r="G223" s="646"/>
      <c r="H223" s="648"/>
      <c r="I223" s="649"/>
      <c r="J223" s="649"/>
      <c r="K223" s="649"/>
      <c r="L223" s="649"/>
      <c r="M223" s="649"/>
      <c r="N223" s="649"/>
      <c r="O223" s="650"/>
    </row>
    <row r="224" spans="1:19" ht="16.5" thickBot="1" x14ac:dyDescent="0.3">
      <c r="A224" s="158" t="s">
        <v>407</v>
      </c>
      <c r="B224" s="124"/>
      <c r="C224" s="124"/>
      <c r="D224" s="124"/>
      <c r="E224" s="124"/>
      <c r="F224" s="210"/>
      <c r="G224" s="124"/>
      <c r="H224" s="233">
        <f>+H193</f>
        <v>567900</v>
      </c>
      <c r="I224" s="107"/>
      <c r="J224" s="107"/>
      <c r="K224" s="107"/>
      <c r="L224" s="107"/>
      <c r="M224" s="106"/>
      <c r="N224" s="106"/>
      <c r="O224" s="108"/>
    </row>
    <row r="225" spans="1:256" ht="16.5" thickBot="1" x14ac:dyDescent="0.3">
      <c r="A225" s="155" t="s">
        <v>408</v>
      </c>
      <c r="B225" s="123"/>
      <c r="C225" s="123"/>
      <c r="D225" s="123"/>
      <c r="E225" s="123"/>
      <c r="F225" s="202"/>
      <c r="G225" s="123"/>
      <c r="H225" s="484">
        <f>+H194+H202+H208+H220</f>
        <v>568000</v>
      </c>
      <c r="I225" s="70"/>
      <c r="J225" s="70"/>
      <c r="K225" s="70"/>
      <c r="L225" s="70"/>
      <c r="M225" s="56"/>
      <c r="N225" s="56"/>
      <c r="O225" s="55"/>
    </row>
    <row r="226" spans="1:256" ht="15" customHeight="1" thickBot="1" x14ac:dyDescent="0.3">
      <c r="A226" s="155" t="s">
        <v>409</v>
      </c>
      <c r="B226" s="123"/>
      <c r="C226" s="123"/>
      <c r="D226" s="123"/>
      <c r="E226" s="123"/>
      <c r="F226" s="202"/>
      <c r="G226" s="123"/>
      <c r="H226" s="242">
        <f>+H195+H203+H209+H221</f>
        <v>0</v>
      </c>
      <c r="I226" s="54"/>
      <c r="J226" s="54"/>
      <c r="K226" s="54"/>
      <c r="L226" s="54"/>
      <c r="M226" s="57"/>
      <c r="N226" s="57"/>
      <c r="O226" s="57"/>
    </row>
    <row r="227" spans="1:256" ht="21" customHeight="1" thickBot="1" x14ac:dyDescent="0.3">
      <c r="A227" s="155" t="s">
        <v>410</v>
      </c>
      <c r="B227" s="123"/>
      <c r="C227" s="123"/>
      <c r="D227" s="123"/>
      <c r="E227" s="123"/>
      <c r="F227" s="202"/>
      <c r="G227" s="123"/>
      <c r="H227" s="489">
        <f>+H225-H224</f>
        <v>100</v>
      </c>
      <c r="I227" s="54"/>
      <c r="J227" s="54"/>
      <c r="K227" s="54"/>
      <c r="L227" s="54"/>
      <c r="M227" s="57"/>
      <c r="N227" s="57"/>
      <c r="O227" s="57"/>
    </row>
    <row r="228" spans="1:256" ht="15.75" x14ac:dyDescent="0.25">
      <c r="A228" s="161"/>
      <c r="B228" s="26"/>
      <c r="C228" s="26"/>
      <c r="D228" s="178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</row>
    <row r="229" spans="1:256" ht="16.5" thickBot="1" x14ac:dyDescent="0.3">
      <c r="A229" s="161"/>
      <c r="B229" s="27"/>
      <c r="C229" s="27"/>
      <c r="D229" s="150"/>
      <c r="E229" s="27"/>
      <c r="F229" s="203"/>
      <c r="G229" s="150"/>
      <c r="H229" s="246"/>
      <c r="I229" s="28"/>
      <c r="J229" s="28"/>
      <c r="K229" s="28"/>
      <c r="L229" s="29"/>
      <c r="M229" s="29"/>
      <c r="N229" s="29"/>
      <c r="O229" s="29"/>
    </row>
    <row r="230" spans="1:256" ht="16.5" thickBot="1" x14ac:dyDescent="0.3">
      <c r="A230" s="161"/>
      <c r="B230" s="1386" t="s">
        <v>531</v>
      </c>
      <c r="C230" s="1387"/>
      <c r="D230" s="1387"/>
      <c r="E230" s="1387"/>
      <c r="F230" s="1387"/>
      <c r="G230" s="1448"/>
      <c r="H230" s="696"/>
      <c r="I230" s="687"/>
      <c r="J230" s="687"/>
      <c r="K230" s="687"/>
      <c r="L230" s="687"/>
      <c r="M230" s="688"/>
      <c r="N230" s="688"/>
      <c r="O230" s="689"/>
    </row>
    <row r="231" spans="1:256" ht="16.5" thickBot="1" x14ac:dyDescent="0.3">
      <c r="A231" s="161"/>
      <c r="B231" s="26"/>
      <c r="C231" s="26"/>
      <c r="D231" s="178"/>
      <c r="E231" s="26"/>
      <c r="F231" s="26"/>
      <c r="G231" s="26"/>
      <c r="H231" s="472"/>
      <c r="I231" s="52"/>
      <c r="J231" s="52"/>
      <c r="K231" s="52"/>
      <c r="L231" s="52"/>
      <c r="M231" s="52"/>
      <c r="N231" s="52"/>
      <c r="O231" s="52"/>
    </row>
    <row r="232" spans="1:256" ht="21" thickBot="1" x14ac:dyDescent="0.35">
      <c r="A232" s="161"/>
      <c r="B232" s="1386" t="s">
        <v>530</v>
      </c>
      <c r="C232" s="1387"/>
      <c r="D232" s="1387"/>
      <c r="E232" s="1387"/>
      <c r="F232" s="1387"/>
      <c r="G232" s="1448"/>
      <c r="H232" s="697"/>
      <c r="I232" s="687"/>
      <c r="J232" s="687"/>
      <c r="K232" s="687"/>
      <c r="L232" s="687"/>
      <c r="M232" s="688"/>
      <c r="N232" s="688"/>
      <c r="O232" s="689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</row>
    <row r="233" spans="1:256" ht="15.75" x14ac:dyDescent="0.25">
      <c r="A233" s="161"/>
      <c r="B233" s="58"/>
      <c r="C233" s="58"/>
      <c r="D233" s="58"/>
      <c r="E233" s="58"/>
      <c r="F233" s="216"/>
      <c r="G233" s="58"/>
      <c r="H233" s="223"/>
      <c r="I233" s="59"/>
      <c r="J233" s="59"/>
      <c r="K233" s="59"/>
      <c r="L233" s="60"/>
      <c r="M233" s="60"/>
      <c r="N233" s="60"/>
      <c r="O233" s="60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</row>
    <row r="234" spans="1:256" ht="15.75" x14ac:dyDescent="0.25">
      <c r="A234" s="161"/>
      <c r="B234" s="30"/>
      <c r="C234" s="31"/>
      <c r="D234" s="32"/>
      <c r="E234" s="32"/>
      <c r="F234" s="212"/>
      <c r="G234" s="32"/>
      <c r="H234" s="224"/>
      <c r="I234" s="33"/>
      <c r="J234" s="33"/>
      <c r="K234" s="33"/>
      <c r="L234" s="30"/>
      <c r="M234" s="30"/>
      <c r="N234" s="30"/>
      <c r="O234" s="30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</row>
    <row r="235" spans="1:256" ht="15.75" x14ac:dyDescent="0.25">
      <c r="A235" s="161"/>
      <c r="B235" s="1449" t="s">
        <v>427</v>
      </c>
      <c r="C235" s="1449"/>
      <c r="D235" s="1449"/>
      <c r="E235" s="122"/>
      <c r="F235" s="217"/>
      <c r="G235" s="122"/>
      <c r="H235" s="225"/>
      <c r="I235" s="39"/>
      <c r="J235" s="39"/>
      <c r="K235" s="39"/>
      <c r="L235" s="38"/>
      <c r="M235" s="38"/>
      <c r="N235" s="38"/>
      <c r="O235" s="38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</row>
    <row r="236" spans="1:256" ht="15.75" x14ac:dyDescent="0.25">
      <c r="A236" s="161"/>
      <c r="B236" s="122"/>
      <c r="C236" s="122"/>
      <c r="D236" s="122"/>
      <c r="E236" s="122"/>
      <c r="F236" s="217"/>
      <c r="G236" s="474"/>
      <c r="H236" s="225"/>
      <c r="I236" s="39"/>
      <c r="J236" s="39"/>
      <c r="K236" s="39"/>
      <c r="L236" s="38"/>
      <c r="M236" s="38"/>
      <c r="N236" s="38"/>
      <c r="O236" s="38"/>
      <c r="P236" s="2"/>
      <c r="Q236" s="48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</row>
    <row r="237" spans="1:256" ht="15.75" x14ac:dyDescent="0.25">
      <c r="A237" s="161"/>
      <c r="B237" s="40" t="s">
        <v>428</v>
      </c>
      <c r="C237" s="41"/>
      <c r="D237" s="42"/>
      <c r="H237" s="226"/>
      <c r="I237" s="43"/>
      <c r="J237" s="43"/>
      <c r="K237" s="43"/>
      <c r="L237" s="44"/>
      <c r="M237" s="44"/>
      <c r="N237" s="44"/>
      <c r="O237" s="45"/>
      <c r="P237" s="2"/>
      <c r="Q237" s="481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</row>
    <row r="238" spans="1:256" ht="15.75" x14ac:dyDescent="0.25">
      <c r="A238" s="161"/>
      <c r="B238" s="40" t="s">
        <v>429</v>
      </c>
      <c r="C238" s="47"/>
      <c r="D238" s="179"/>
      <c r="H238" s="247"/>
      <c r="I238" s="49"/>
      <c r="J238" s="474"/>
      <c r="K238" s="49"/>
      <c r="L238" s="46" t="s">
        <v>430</v>
      </c>
      <c r="M238" s="48">
        <v>0</v>
      </c>
      <c r="N238" s="48"/>
      <c r="O238" s="50"/>
      <c r="P238" s="2"/>
      <c r="Q238" s="481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</row>
    <row r="239" spans="1:256" ht="15.75" x14ac:dyDescent="0.25">
      <c r="A239" s="161"/>
      <c r="B239" s="34"/>
      <c r="C239" s="31"/>
      <c r="D239" s="34"/>
      <c r="H239" s="227"/>
      <c r="I239" s="35"/>
      <c r="J239" s="474"/>
      <c r="K239" s="35"/>
      <c r="L239" s="36"/>
      <c r="M239" s="36"/>
      <c r="N239" s="36"/>
      <c r="O239" s="37"/>
      <c r="P239" s="2"/>
      <c r="Q239" s="481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</row>
    <row r="240" spans="1:256" ht="15.75" x14ac:dyDescent="0.25">
      <c r="A240" s="162"/>
      <c r="B240" s="40" t="s">
        <v>429</v>
      </c>
      <c r="C240" s="47"/>
      <c r="D240" s="42"/>
      <c r="H240" s="227"/>
      <c r="I240" s="35"/>
      <c r="J240" s="474"/>
      <c r="K240" s="35"/>
      <c r="L240" s="36"/>
      <c r="M240" s="36"/>
      <c r="N240" s="36"/>
      <c r="O240" s="37"/>
      <c r="P240" s="2"/>
      <c r="Q240" s="481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</row>
    <row r="241" spans="1:256" ht="15.75" x14ac:dyDescent="0.25">
      <c r="A241" s="162"/>
      <c r="B241" s="42"/>
      <c r="C241" s="51"/>
      <c r="D241" s="42"/>
      <c r="H241" s="227"/>
      <c r="I241" s="35"/>
      <c r="J241" s="474"/>
      <c r="K241" s="35"/>
      <c r="L241" s="36"/>
      <c r="M241" s="36"/>
      <c r="N241" s="36"/>
      <c r="O241" s="37"/>
      <c r="P241" s="2"/>
      <c r="Q241" s="481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</row>
    <row r="242" spans="1:256" ht="15.75" x14ac:dyDescent="0.25">
      <c r="A242" s="162"/>
      <c r="B242" s="40" t="s">
        <v>431</v>
      </c>
      <c r="C242" s="47"/>
      <c r="D242" s="42"/>
      <c r="H242" s="227"/>
      <c r="I242" s="35"/>
      <c r="J242" s="474"/>
      <c r="K242" s="35"/>
      <c r="L242" s="36"/>
      <c r="M242" s="36"/>
      <c r="N242" s="36"/>
      <c r="O242" s="37"/>
      <c r="P242" s="2"/>
      <c r="Q242" s="481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</row>
    <row r="243" spans="1:256" ht="15.75" x14ac:dyDescent="0.25">
      <c r="B243" s="180"/>
      <c r="H243" s="227"/>
      <c r="J243" s="476"/>
      <c r="Q243" s="481"/>
    </row>
    <row r="244" spans="1:256" ht="15.75" x14ac:dyDescent="0.25">
      <c r="H244" s="227"/>
      <c r="J244" s="475"/>
      <c r="L244" s="475"/>
      <c r="Q244" s="481"/>
    </row>
    <row r="245" spans="1:256" ht="15.75" x14ac:dyDescent="0.25">
      <c r="H245" s="227"/>
      <c r="O245" s="475"/>
      <c r="Q245" s="483"/>
    </row>
    <row r="246" spans="1:256" ht="15.75" x14ac:dyDescent="0.25">
      <c r="H246" s="227"/>
      <c r="J246" s="475"/>
      <c r="Q246" s="481"/>
    </row>
    <row r="247" spans="1:256" ht="15.75" x14ac:dyDescent="0.25">
      <c r="H247" s="227"/>
      <c r="J247" s="475"/>
      <c r="Q247" s="686"/>
    </row>
    <row r="248" spans="1:256" x14ac:dyDescent="0.2">
      <c r="J248" s="475"/>
      <c r="L248" s="475"/>
    </row>
    <row r="249" spans="1:256" x14ac:dyDescent="0.2">
      <c r="H249" s="475"/>
    </row>
  </sheetData>
  <protectedRanges>
    <protectedRange password="CC00" sqref="D29:D55 D73:D74 D19:D21 D59:D71 D76:D90" name="Intervalo1_8_3_1_1"/>
    <protectedRange password="CC00" sqref="D56:D58" name="Intervalo1_7_1_1_1_1"/>
    <protectedRange password="CC00" sqref="D22:D25" name="Intervalo1_6_1_2_1_1"/>
    <protectedRange password="CC00" sqref="D26:D28" name="Intervalo1_8_1_1_1_1"/>
    <protectedRange password="CC00" sqref="D93 D116:D119 D121:D123 D127 D112:D114 D101:D103 D141:D151 D97:D99 D132:D138" name="Intervalo1_2_1_2_1_1"/>
    <protectedRange password="CC00" sqref="D109:D111" name="Intervalo1_1_1_1_1_1_1"/>
    <protectedRange password="CC00" sqref="D139:D140" name="Intervalo1_8_2_1_1_1"/>
    <protectedRange password="CC00" sqref="D94:D96" name="Intervalo1_2_2_1_1_1"/>
    <protectedRange password="CC00" sqref="D104:D108" name="Intervalo1_2_3_1_1_1"/>
    <protectedRange password="CC00" sqref="D115" name="Intervalo1_2_4_1_1_1"/>
    <protectedRange password="CC00" sqref="D152:D154" name="Intervalo1_2_5_1_1_1"/>
    <protectedRange password="CC00" sqref="C152:C154" name="Intervalo1_2_5_1_1_1_1"/>
    <protectedRange password="CC00" sqref="D161:D164 D173:D182" name="Intervalo1_3_2_1_2_1_1_1_1_2_1_1"/>
    <protectedRange password="CC00" sqref="D157:D160" name="Intervalo1_3_4_2_1_1_1_1_1_1_3_1_1_1"/>
    <protectedRange password="CC00" sqref="C169 C173:C181 C157:C165" name="Intervalo1_2_2_1_1_1_1_1_2_1_1_1"/>
    <protectedRange password="CC00" sqref="D183:D186" name="Intervalo1_2_2_2_1_1_1_1_1_1_1"/>
    <protectedRange password="CC00" sqref="C190 D187:D192" name="Intervalo1_3_2_1_3_1_1_1_3_1_1"/>
    <protectedRange password="CC00" sqref="C185:C188 C182:C183" name="Intervalo1_2_2_2_1_1_1_1_3_1_1"/>
    <protectedRange password="CC00" sqref="C189 C191:C192" name="Intervalo1_8_2_1_1_1_1_1_1_1_2_1_1"/>
    <protectedRange password="CC00" sqref="C184" name="Intervalo1_2_2_2_1_1_1_1_1_1_2_1_1"/>
    <protectedRange password="CC00" sqref="E157:E181" name="Intervalo1_3_2_1_1_1_1_1"/>
    <protectedRange password="CC00" sqref="E182:E192" name="Intervalo1_3_2_1_1_2_1_1"/>
    <protectedRange password="CC00" sqref="D165:D172" name="Intervalo1_3_4_2_1_1_1_1_1_1_4_1_2_1_1"/>
    <protectedRange password="CC00" sqref="C166:C168 C170:C172" name="Intervalo1_9_2_1_1_1_1_1_2_1_2_2_1_1"/>
    <protectedRange password="CC00" sqref="D75" name="Intervalo1_8_3_1_1_2"/>
  </protectedRanges>
  <autoFilter ref="F19:G196"/>
  <mergeCells count="62">
    <mergeCell ref="B230:G230"/>
    <mergeCell ref="B232:G232"/>
    <mergeCell ref="B235:D235"/>
    <mergeCell ref="B213:O213"/>
    <mergeCell ref="B200:O200"/>
    <mergeCell ref="B206:O206"/>
    <mergeCell ref="B156:O156"/>
    <mergeCell ref="C148:C149"/>
    <mergeCell ref="A197:O197"/>
    <mergeCell ref="B198:O198"/>
    <mergeCell ref="C93:C95"/>
    <mergeCell ref="C97:C99"/>
    <mergeCell ref="C101:C108"/>
    <mergeCell ref="C109:C111"/>
    <mergeCell ref="C112:C115"/>
    <mergeCell ref="C116:C117"/>
    <mergeCell ref="C134:C136"/>
    <mergeCell ref="C155:O155"/>
    <mergeCell ref="B97:B99"/>
    <mergeCell ref="A155:B155"/>
    <mergeCell ref="A97:A99"/>
    <mergeCell ref="C118:C119"/>
    <mergeCell ref="C132:C133"/>
    <mergeCell ref="C137:C140"/>
    <mergeCell ref="C141:C145"/>
    <mergeCell ref="C38:C43"/>
    <mergeCell ref="C44:C47"/>
    <mergeCell ref="C48:C51"/>
    <mergeCell ref="B17:O17"/>
    <mergeCell ref="C19:C21"/>
    <mergeCell ref="C90:C92"/>
    <mergeCell ref="C52:C57"/>
    <mergeCell ref="C64:C66"/>
    <mergeCell ref="C67:C68"/>
    <mergeCell ref="C69:C72"/>
    <mergeCell ref="C61:C63"/>
    <mergeCell ref="C87:C89"/>
    <mergeCell ref="C76:C78"/>
    <mergeCell ref="C80:C81"/>
    <mergeCell ref="C82:C84"/>
    <mergeCell ref="C22:C25"/>
    <mergeCell ref="C26:C28"/>
    <mergeCell ref="C29:C37"/>
    <mergeCell ref="L2:L3"/>
    <mergeCell ref="O2:O3"/>
    <mergeCell ref="C3:H3"/>
    <mergeCell ref="C4:H4"/>
    <mergeCell ref="C5:H5"/>
    <mergeCell ref="H13:H14"/>
    <mergeCell ref="H15:M15"/>
    <mergeCell ref="P5:X5"/>
    <mergeCell ref="C6:H6"/>
    <mergeCell ref="C7:H7"/>
    <mergeCell ref="C8:H8"/>
    <mergeCell ref="C9:H9"/>
    <mergeCell ref="I13:K13"/>
    <mergeCell ref="N13:N14"/>
    <mergeCell ref="O13:O14"/>
    <mergeCell ref="L13:L14"/>
    <mergeCell ref="M13:M14"/>
    <mergeCell ref="B15:G15"/>
    <mergeCell ref="A13:G13"/>
  </mergeCells>
  <pageMargins left="0.70866141732283472" right="0.70866141732283472" top="0.41" bottom="0.46" header="0.31496062992125984" footer="0.31496062992125984"/>
  <pageSetup paperSize="8" orientation="portrait" r:id="rId1"/>
  <colBreaks count="1" manualBreakCount="1">
    <brk id="7" max="2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2"/>
  <sheetViews>
    <sheetView showGridLines="0" topLeftCell="D211" zoomScaleNormal="100" zoomScaleSheetLayoutView="100" workbookViewId="0">
      <selection activeCell="G71" sqref="G71"/>
    </sheetView>
  </sheetViews>
  <sheetFormatPr defaultRowHeight="12.75" x14ac:dyDescent="0.2"/>
  <cols>
    <col min="1" max="1" width="16.28515625" style="823" customWidth="1"/>
    <col min="2" max="2" width="16.42578125" style="262" customWidth="1"/>
    <col min="3" max="3" width="23.140625" style="262" customWidth="1"/>
    <col min="4" max="4" width="26.42578125" style="890" customWidth="1"/>
    <col min="5" max="5" width="10.42578125" style="262" customWidth="1"/>
    <col min="6" max="7" width="10.85546875" style="262" customWidth="1"/>
    <col min="8" max="8" width="21" style="262" customWidth="1"/>
    <col min="9" max="9" width="13.140625" style="262" customWidth="1"/>
    <col min="10" max="10" width="20.5703125" style="262" customWidth="1"/>
    <col min="11" max="11" width="12.85546875" style="262" customWidth="1"/>
    <col min="12" max="12" width="16" style="262" customWidth="1"/>
    <col min="13" max="14" width="15" style="262" customWidth="1"/>
    <col min="15" max="15" width="14.42578125" style="262" customWidth="1"/>
    <col min="16" max="16" width="11.140625" style="262" customWidth="1"/>
    <col min="17" max="16384" width="9.140625" style="262"/>
  </cols>
  <sheetData>
    <row r="1" spans="1:24" ht="25.5" x14ac:dyDescent="0.2">
      <c r="B1" s="117" t="s">
        <v>0</v>
      </c>
      <c r="C1" s="181" t="s">
        <v>441</v>
      </c>
      <c r="D1" s="165"/>
      <c r="H1" s="228"/>
      <c r="I1" s="14"/>
      <c r="J1" s="14"/>
      <c r="K1" s="14"/>
      <c r="L1" s="6"/>
      <c r="M1" s="6"/>
      <c r="N1" s="6"/>
      <c r="O1" s="6"/>
    </row>
    <row r="2" spans="1:24" x14ac:dyDescent="0.2">
      <c r="B2" s="7"/>
      <c r="C2" s="8"/>
      <c r="D2" s="137"/>
      <c r="E2" s="9"/>
      <c r="F2" s="199"/>
      <c r="G2" s="137"/>
      <c r="H2" s="229"/>
      <c r="I2" s="5"/>
      <c r="J2" s="5"/>
      <c r="K2" s="5"/>
      <c r="L2" s="1304"/>
      <c r="M2" s="118"/>
      <c r="N2" s="118"/>
      <c r="O2" s="1304"/>
    </row>
    <row r="3" spans="1:24" x14ac:dyDescent="0.2">
      <c r="B3" s="4" t="s">
        <v>2</v>
      </c>
      <c r="C3" s="1305" t="s">
        <v>3</v>
      </c>
      <c r="D3" s="1305"/>
      <c r="E3" s="1305"/>
      <c r="F3" s="1305"/>
      <c r="G3" s="1305"/>
      <c r="H3" s="1305"/>
      <c r="I3" s="119"/>
      <c r="J3" s="119"/>
      <c r="K3" s="119"/>
      <c r="L3" s="1304"/>
      <c r="M3" s="118"/>
      <c r="N3" s="118"/>
      <c r="O3" s="1304"/>
    </row>
    <row r="4" spans="1:24" x14ac:dyDescent="0.2">
      <c r="B4" s="4" t="s">
        <v>4</v>
      </c>
      <c r="C4" s="1305" t="s">
        <v>5</v>
      </c>
      <c r="D4" s="1305"/>
      <c r="E4" s="1305"/>
      <c r="F4" s="1305"/>
      <c r="G4" s="1305"/>
      <c r="H4" s="1305"/>
      <c r="I4" s="119"/>
      <c r="J4" s="119"/>
      <c r="K4" s="119"/>
      <c r="L4" s="1"/>
      <c r="M4" s="1"/>
      <c r="N4" s="1"/>
      <c r="O4" s="1"/>
    </row>
    <row r="5" spans="1:24" x14ac:dyDescent="0.2">
      <c r="B5" s="4" t="s">
        <v>6</v>
      </c>
      <c r="C5" s="1305" t="s">
        <v>7</v>
      </c>
      <c r="D5" s="1305"/>
      <c r="E5" s="1305"/>
      <c r="F5" s="1305"/>
      <c r="G5" s="1305"/>
      <c r="H5" s="1305"/>
      <c r="I5" s="119"/>
      <c r="J5" s="119"/>
      <c r="K5" s="119"/>
      <c r="L5" s="1"/>
      <c r="M5" s="1"/>
      <c r="N5" s="1"/>
      <c r="O5" s="1"/>
      <c r="P5" s="1308"/>
      <c r="Q5" s="1308"/>
      <c r="R5" s="1308"/>
      <c r="S5" s="1308"/>
      <c r="T5" s="1308"/>
      <c r="U5" s="1308"/>
      <c r="V5" s="1308"/>
      <c r="W5" s="1308"/>
      <c r="X5" s="1308"/>
    </row>
    <row r="6" spans="1:24" x14ac:dyDescent="0.2">
      <c r="B6" s="4" t="s">
        <v>8</v>
      </c>
      <c r="C6" s="1305" t="s">
        <v>9</v>
      </c>
      <c r="D6" s="1305"/>
      <c r="E6" s="1305"/>
      <c r="F6" s="1305"/>
      <c r="G6" s="1305"/>
      <c r="H6" s="1305"/>
      <c r="I6" s="119"/>
      <c r="J6" s="119"/>
      <c r="K6" s="119"/>
      <c r="L6" s="1"/>
      <c r="M6" s="1"/>
      <c r="N6" s="1"/>
      <c r="O6" s="1"/>
    </row>
    <row r="7" spans="1:24" x14ac:dyDescent="0.2">
      <c r="B7" s="4" t="s">
        <v>10</v>
      </c>
      <c r="C7" s="1305" t="s">
        <v>11</v>
      </c>
      <c r="D7" s="1305"/>
      <c r="E7" s="1305"/>
      <c r="F7" s="1305"/>
      <c r="G7" s="1305"/>
      <c r="H7" s="1305"/>
      <c r="I7" s="119"/>
      <c r="J7" s="119"/>
      <c r="K7" s="119"/>
      <c r="L7" s="1"/>
      <c r="M7" s="1"/>
      <c r="N7" s="1"/>
      <c r="O7" s="1"/>
    </row>
    <row r="8" spans="1:24" ht="34.5" customHeight="1" x14ac:dyDescent="0.2">
      <c r="B8" s="4" t="s">
        <v>12</v>
      </c>
      <c r="C8" s="1305" t="s">
        <v>13</v>
      </c>
      <c r="D8" s="1305"/>
      <c r="E8" s="1305"/>
      <c r="F8" s="1305"/>
      <c r="G8" s="1305"/>
      <c r="H8" s="1305"/>
      <c r="I8" s="119"/>
      <c r="J8" s="119"/>
      <c r="K8" s="119"/>
      <c r="L8" s="6"/>
      <c r="M8" s="6"/>
      <c r="N8" s="6"/>
      <c r="O8" s="6"/>
    </row>
    <row r="9" spans="1:24" ht="34.5" customHeight="1" x14ac:dyDescent="0.2">
      <c r="B9" s="4" t="s">
        <v>14</v>
      </c>
      <c r="C9" s="1305" t="s">
        <v>15</v>
      </c>
      <c r="D9" s="1305"/>
      <c r="E9" s="1305"/>
      <c r="F9" s="1305"/>
      <c r="G9" s="1305"/>
      <c r="H9" s="1305"/>
      <c r="I9" s="119"/>
      <c r="J9" s="119"/>
      <c r="K9" s="119"/>
      <c r="L9" s="6"/>
      <c r="M9" s="6"/>
      <c r="N9" s="6"/>
      <c r="O9" s="6"/>
    </row>
    <row r="10" spans="1:24" x14ac:dyDescent="0.2">
      <c r="B10" s="6"/>
      <c r="C10" s="10"/>
      <c r="D10" s="11"/>
      <c r="E10" s="11"/>
      <c r="F10" s="6"/>
      <c r="G10" s="11"/>
      <c r="H10" s="219"/>
      <c r="I10" s="12"/>
      <c r="J10" s="12"/>
      <c r="K10" s="12"/>
      <c r="L10" s="6"/>
      <c r="M10" s="6"/>
      <c r="N10" s="6"/>
      <c r="O10" s="6"/>
    </row>
    <row r="11" spans="1:24" x14ac:dyDescent="0.2">
      <c r="B11" s="6"/>
      <c r="C11" s="10"/>
      <c r="D11" s="11"/>
      <c r="E11" s="11"/>
      <c r="F11" s="6"/>
      <c r="G11" s="11"/>
      <c r="H11" s="219"/>
      <c r="I11" s="12"/>
      <c r="J11" s="12"/>
      <c r="K11" s="12"/>
      <c r="L11" s="6"/>
      <c r="M11" s="6"/>
      <c r="N11" s="6"/>
      <c r="O11" s="6"/>
    </row>
    <row r="12" spans="1:24" ht="13.5" thickBot="1" x14ac:dyDescent="0.25">
      <c r="B12" s="6"/>
      <c r="C12" s="10"/>
      <c r="D12" s="11"/>
      <c r="E12" s="11"/>
      <c r="F12" s="6"/>
      <c r="G12" s="11"/>
      <c r="H12" s="219"/>
      <c r="I12" s="12"/>
      <c r="J12" s="12"/>
      <c r="K12" s="12"/>
      <c r="L12" s="6"/>
      <c r="M12" s="6"/>
      <c r="N12" s="6"/>
      <c r="O12" s="6"/>
    </row>
    <row r="13" spans="1:24" ht="45" customHeight="1" x14ac:dyDescent="0.2">
      <c r="A13" s="1455" t="s">
        <v>16</v>
      </c>
      <c r="B13" s="1456"/>
      <c r="C13" s="1456"/>
      <c r="D13" s="1456"/>
      <c r="E13" s="1456"/>
      <c r="F13" s="1456"/>
      <c r="G13" s="1457"/>
      <c r="H13" s="1458" t="s">
        <v>17</v>
      </c>
      <c r="I13" s="1460" t="s">
        <v>18</v>
      </c>
      <c r="J13" s="1461"/>
      <c r="K13" s="1462"/>
      <c r="L13" s="1463" t="s">
        <v>19</v>
      </c>
      <c r="M13" s="1463" t="s">
        <v>20</v>
      </c>
      <c r="N13" s="1463" t="s">
        <v>21</v>
      </c>
      <c r="O13" s="1465" t="s">
        <v>22</v>
      </c>
    </row>
    <row r="14" spans="1:24" ht="56.25" customHeight="1" thickBot="1" x14ac:dyDescent="0.25">
      <c r="A14" s="824" t="s">
        <v>23</v>
      </c>
      <c r="B14" s="825" t="s">
        <v>24</v>
      </c>
      <c r="C14" s="825"/>
      <c r="D14" s="825" t="s">
        <v>26</v>
      </c>
      <c r="E14" s="826" t="s">
        <v>27</v>
      </c>
      <c r="F14" s="825" t="s">
        <v>28</v>
      </c>
      <c r="G14" s="825" t="s">
        <v>29</v>
      </c>
      <c r="H14" s="1459"/>
      <c r="I14" s="826" t="s">
        <v>30</v>
      </c>
      <c r="J14" s="826" t="s">
        <v>29</v>
      </c>
      <c r="K14" s="826" t="s">
        <v>31</v>
      </c>
      <c r="L14" s="1464"/>
      <c r="M14" s="1464"/>
      <c r="N14" s="1464"/>
      <c r="O14" s="1466"/>
    </row>
    <row r="15" spans="1:24" ht="15.75" customHeight="1" thickBot="1" x14ac:dyDescent="0.25">
      <c r="A15" s="827" t="s">
        <v>32</v>
      </c>
      <c r="B15" s="1453"/>
      <c r="C15" s="1454"/>
      <c r="D15" s="1454"/>
      <c r="E15" s="1454"/>
      <c r="F15" s="1454"/>
      <c r="G15" s="1454"/>
      <c r="H15" s="1453"/>
      <c r="I15" s="1454"/>
      <c r="J15" s="1454"/>
      <c r="K15" s="1454"/>
      <c r="L15" s="1454"/>
      <c r="M15" s="1454"/>
      <c r="N15" s="828"/>
      <c r="O15" s="829"/>
    </row>
    <row r="16" spans="1:24" ht="15.75" customHeight="1" x14ac:dyDescent="0.2">
      <c r="A16" s="830"/>
      <c r="B16" s="104"/>
      <c r="C16" s="104"/>
      <c r="D16" s="104"/>
      <c r="E16" s="104"/>
      <c r="F16" s="104"/>
      <c r="G16" s="104"/>
      <c r="H16" s="103"/>
      <c r="I16" s="104"/>
      <c r="J16" s="104"/>
      <c r="K16" s="104"/>
      <c r="L16" s="104"/>
      <c r="M16" s="104"/>
      <c r="N16" s="104"/>
      <c r="O16" s="568"/>
    </row>
    <row r="17" spans="1:15" ht="15.75" x14ac:dyDescent="0.2">
      <c r="A17" s="831" t="s">
        <v>34</v>
      </c>
      <c r="B17" s="1484" t="s">
        <v>35</v>
      </c>
      <c r="C17" s="1485"/>
      <c r="D17" s="1485"/>
      <c r="E17" s="1485"/>
      <c r="F17" s="1485"/>
      <c r="G17" s="1485"/>
      <c r="H17" s="1486"/>
      <c r="I17" s="1485"/>
      <c r="J17" s="1485"/>
      <c r="K17" s="1485"/>
      <c r="L17" s="1485"/>
      <c r="M17" s="1485"/>
      <c r="N17" s="1485"/>
      <c r="O17" s="1487"/>
    </row>
    <row r="18" spans="1:15" ht="15.75" x14ac:dyDescent="0.25">
      <c r="A18" s="550" t="s">
        <v>36</v>
      </c>
      <c r="B18" s="832"/>
      <c r="C18" s="833"/>
      <c r="D18" s="834"/>
      <c r="E18" s="835"/>
      <c r="F18" s="836"/>
      <c r="G18" s="836"/>
      <c r="H18" s="836"/>
      <c r="I18" s="836"/>
      <c r="J18" s="836"/>
      <c r="K18" s="833"/>
      <c r="L18" s="833"/>
      <c r="M18" s="833"/>
      <c r="N18" s="833"/>
      <c r="O18" s="837"/>
    </row>
    <row r="19" spans="1:15" ht="15.75" x14ac:dyDescent="0.25">
      <c r="A19" s="77" t="s">
        <v>37</v>
      </c>
      <c r="B19" s="74"/>
      <c r="C19" s="1488" t="s">
        <v>38</v>
      </c>
      <c r="D19" s="288" t="s">
        <v>39</v>
      </c>
      <c r="E19" s="257" t="s">
        <v>40</v>
      </c>
      <c r="F19" s="206">
        <v>130.43</v>
      </c>
      <c r="G19" s="267">
        <v>0</v>
      </c>
      <c r="H19" s="268">
        <f t="shared" ref="H19:H83" si="0">+G19*F19</f>
        <v>0</v>
      </c>
      <c r="I19" s="64"/>
      <c r="J19" s="64"/>
      <c r="K19" s="64"/>
      <c r="L19" s="64"/>
      <c r="M19" s="64"/>
      <c r="N19" s="66"/>
      <c r="O19" s="534"/>
    </row>
    <row r="20" spans="1:15" ht="15.75" x14ac:dyDescent="0.25">
      <c r="A20" s="77" t="s">
        <v>42</v>
      </c>
      <c r="B20" s="74"/>
      <c r="C20" s="1322"/>
      <c r="D20" s="168" t="s">
        <v>43</v>
      </c>
      <c r="E20" s="95" t="s">
        <v>40</v>
      </c>
      <c r="F20" s="838">
        <v>85</v>
      </c>
      <c r="G20" s="267">
        <v>5</v>
      </c>
      <c r="H20" s="268">
        <f t="shared" si="0"/>
        <v>425</v>
      </c>
      <c r="I20" s="64"/>
      <c r="J20" s="64"/>
      <c r="K20" s="64"/>
      <c r="L20" s="64"/>
      <c r="M20" s="64"/>
      <c r="N20" s="66"/>
      <c r="O20" s="534"/>
    </row>
    <row r="21" spans="1:15" ht="15.75" x14ac:dyDescent="0.25">
      <c r="A21" s="77" t="s">
        <v>44</v>
      </c>
      <c r="B21" s="74"/>
      <c r="C21" s="1402"/>
      <c r="D21" s="168" t="s">
        <v>45</v>
      </c>
      <c r="E21" s="95" t="s">
        <v>40</v>
      </c>
      <c r="F21" s="206">
        <v>38</v>
      </c>
      <c r="G21" s="267">
        <v>0</v>
      </c>
      <c r="H21" s="268">
        <f t="shared" si="0"/>
        <v>0</v>
      </c>
      <c r="I21" s="64"/>
      <c r="J21" s="64"/>
      <c r="K21" s="64"/>
      <c r="L21" s="64"/>
      <c r="M21" s="64"/>
      <c r="N21" s="66"/>
      <c r="O21" s="534"/>
    </row>
    <row r="22" spans="1:15" ht="14.25" customHeight="1" x14ac:dyDescent="0.25">
      <c r="A22" s="77" t="s">
        <v>46</v>
      </c>
      <c r="B22" s="74"/>
      <c r="C22" s="1327" t="s">
        <v>47</v>
      </c>
      <c r="D22" s="168" t="s">
        <v>48</v>
      </c>
      <c r="E22" s="95" t="s">
        <v>40</v>
      </c>
      <c r="F22" s="206">
        <v>360</v>
      </c>
      <c r="G22" s="142">
        <v>0</v>
      </c>
      <c r="H22" s="221">
        <f t="shared" si="0"/>
        <v>0</v>
      </c>
      <c r="I22" s="64"/>
      <c r="J22" s="64"/>
      <c r="K22" s="64"/>
      <c r="L22" s="64"/>
      <c r="M22" s="64"/>
      <c r="N22" s="66"/>
      <c r="O22" s="534"/>
    </row>
    <row r="23" spans="1:15" ht="14.25" customHeight="1" x14ac:dyDescent="0.25">
      <c r="A23" s="77" t="s">
        <v>49</v>
      </c>
      <c r="B23" s="74"/>
      <c r="C23" s="1322"/>
      <c r="D23" s="168" t="s">
        <v>50</v>
      </c>
      <c r="E23" s="95" t="s">
        <v>40</v>
      </c>
      <c r="F23" s="206">
        <v>360</v>
      </c>
      <c r="G23" s="142">
        <v>0</v>
      </c>
      <c r="H23" s="221">
        <f t="shared" si="0"/>
        <v>0</v>
      </c>
      <c r="I23" s="64"/>
      <c r="J23" s="64"/>
      <c r="K23" s="64"/>
      <c r="L23" s="64"/>
      <c r="M23" s="64"/>
      <c r="N23" s="66"/>
      <c r="O23" s="534"/>
    </row>
    <row r="24" spans="1:15" ht="16.5" customHeight="1" x14ac:dyDescent="0.25">
      <c r="A24" s="77" t="s">
        <v>51</v>
      </c>
      <c r="B24" s="74"/>
      <c r="C24" s="1322"/>
      <c r="D24" s="168" t="s">
        <v>52</v>
      </c>
      <c r="E24" s="95" t="s">
        <v>40</v>
      </c>
      <c r="F24" s="206">
        <v>285</v>
      </c>
      <c r="G24" s="142">
        <v>0</v>
      </c>
      <c r="H24" s="221">
        <f t="shared" si="0"/>
        <v>0</v>
      </c>
      <c r="I24" s="64"/>
      <c r="J24" s="64"/>
      <c r="K24" s="64"/>
      <c r="L24" s="64"/>
      <c r="M24" s="64"/>
      <c r="N24" s="66"/>
      <c r="O24" s="534"/>
    </row>
    <row r="25" spans="1:15" ht="15" customHeight="1" thickBot="1" x14ac:dyDescent="0.3">
      <c r="A25" s="289" t="s">
        <v>53</v>
      </c>
      <c r="B25" s="290"/>
      <c r="C25" s="1323"/>
      <c r="D25" s="291" t="s">
        <v>54</v>
      </c>
      <c r="E25" s="277" t="s">
        <v>40</v>
      </c>
      <c r="F25" s="300">
        <v>285</v>
      </c>
      <c r="G25" s="337">
        <v>2</v>
      </c>
      <c r="H25" s="338">
        <f t="shared" si="0"/>
        <v>570</v>
      </c>
      <c r="I25" s="274"/>
      <c r="J25" s="274"/>
      <c r="K25" s="274"/>
      <c r="L25" s="274"/>
      <c r="M25" s="274"/>
      <c r="N25" s="292"/>
      <c r="O25" s="535"/>
    </row>
    <row r="26" spans="1:15" ht="15.75" x14ac:dyDescent="0.25">
      <c r="A26" s="293" t="s">
        <v>55</v>
      </c>
      <c r="B26" s="294"/>
      <c r="C26" s="1321" t="s">
        <v>56</v>
      </c>
      <c r="D26" s="295" t="s">
        <v>57</v>
      </c>
      <c r="E26" s="296" t="s">
        <v>58</v>
      </c>
      <c r="F26" s="297">
        <v>1800</v>
      </c>
      <c r="G26" s="345">
        <v>0</v>
      </c>
      <c r="H26" s="346">
        <f t="shared" si="0"/>
        <v>0</v>
      </c>
      <c r="I26" s="298"/>
      <c r="J26" s="298"/>
      <c r="K26" s="298"/>
      <c r="L26" s="298"/>
      <c r="M26" s="298"/>
      <c r="N26" s="299"/>
      <c r="O26" s="533"/>
    </row>
    <row r="27" spans="1:15" ht="15.75" x14ac:dyDescent="0.25">
      <c r="A27" s="77" t="s">
        <v>59</v>
      </c>
      <c r="B27" s="74"/>
      <c r="C27" s="1322"/>
      <c r="D27" s="167" t="s">
        <v>60</v>
      </c>
      <c r="E27" s="95" t="s">
        <v>58</v>
      </c>
      <c r="F27" s="206">
        <v>2300</v>
      </c>
      <c r="G27" s="267">
        <v>0</v>
      </c>
      <c r="H27" s="268">
        <f t="shared" si="0"/>
        <v>0</v>
      </c>
      <c r="I27" s="64"/>
      <c r="J27" s="64"/>
      <c r="K27" s="64"/>
      <c r="L27" s="64"/>
      <c r="M27" s="64"/>
      <c r="N27" s="66"/>
      <c r="O27" s="534"/>
    </row>
    <row r="28" spans="1:15" ht="16.5" thickBot="1" x14ac:dyDescent="0.3">
      <c r="A28" s="289" t="s">
        <v>61</v>
      </c>
      <c r="B28" s="290"/>
      <c r="C28" s="1323"/>
      <c r="D28" s="291" t="s">
        <v>62</v>
      </c>
      <c r="E28" s="277" t="s">
        <v>58</v>
      </c>
      <c r="F28" s="300">
        <v>1800</v>
      </c>
      <c r="G28" s="337">
        <v>0</v>
      </c>
      <c r="H28" s="338">
        <f t="shared" si="0"/>
        <v>0</v>
      </c>
      <c r="I28" s="274"/>
      <c r="J28" s="274"/>
      <c r="K28" s="274"/>
      <c r="L28" s="274"/>
      <c r="M28" s="274"/>
      <c r="N28" s="292"/>
      <c r="O28" s="535"/>
    </row>
    <row r="29" spans="1:15" ht="15.75" customHeight="1" x14ac:dyDescent="0.25">
      <c r="A29" s="303" t="s">
        <v>63</v>
      </c>
      <c r="B29" s="304"/>
      <c r="C29" s="1321" t="s">
        <v>64</v>
      </c>
      <c r="D29" s="305" t="s">
        <v>65</v>
      </c>
      <c r="E29" s="306" t="s">
        <v>58</v>
      </c>
      <c r="F29" s="307">
        <v>985.45</v>
      </c>
      <c r="G29" s="345">
        <v>1</v>
      </c>
      <c r="H29" s="346">
        <f t="shared" si="0"/>
        <v>985.45</v>
      </c>
      <c r="I29" s="298"/>
      <c r="J29" s="298"/>
      <c r="K29" s="298"/>
      <c r="L29" s="298"/>
      <c r="M29" s="298"/>
      <c r="N29" s="299"/>
      <c r="O29" s="533"/>
    </row>
    <row r="30" spans="1:15" ht="16.5" customHeight="1" x14ac:dyDescent="0.25">
      <c r="A30" s="77" t="s">
        <v>66</v>
      </c>
      <c r="B30" s="74"/>
      <c r="C30" s="1322"/>
      <c r="D30" s="168" t="s">
        <v>67</v>
      </c>
      <c r="E30" s="95" t="s">
        <v>58</v>
      </c>
      <c r="F30" s="206">
        <v>360.4</v>
      </c>
      <c r="G30" s="267">
        <v>1</v>
      </c>
      <c r="H30" s="268">
        <f t="shared" si="0"/>
        <v>360.4</v>
      </c>
      <c r="I30" s="64"/>
      <c r="J30" s="64"/>
      <c r="K30" s="64"/>
      <c r="L30" s="64"/>
      <c r="M30" s="64"/>
      <c r="N30" s="66"/>
      <c r="O30" s="534"/>
    </row>
    <row r="31" spans="1:15" ht="15" customHeight="1" x14ac:dyDescent="0.25">
      <c r="A31" s="157" t="s">
        <v>68</v>
      </c>
      <c r="B31" s="76"/>
      <c r="C31" s="1322"/>
      <c r="D31" s="170" t="s">
        <v>69</v>
      </c>
      <c r="E31" s="96" t="s">
        <v>58</v>
      </c>
      <c r="F31" s="252">
        <v>433.1</v>
      </c>
      <c r="G31" s="142">
        <v>1</v>
      </c>
      <c r="H31" s="221">
        <f t="shared" si="0"/>
        <v>433.1</v>
      </c>
      <c r="I31" s="64"/>
      <c r="J31" s="64"/>
      <c r="K31" s="64"/>
      <c r="L31" s="64"/>
      <c r="M31" s="64"/>
      <c r="N31" s="66"/>
      <c r="O31" s="534"/>
    </row>
    <row r="32" spans="1:15" ht="15.75" customHeight="1" x14ac:dyDescent="0.25">
      <c r="A32" s="157" t="s">
        <v>70</v>
      </c>
      <c r="B32" s="76"/>
      <c r="C32" s="1322"/>
      <c r="D32" s="170" t="s">
        <v>71</v>
      </c>
      <c r="E32" s="96" t="s">
        <v>58</v>
      </c>
      <c r="F32" s="252">
        <v>666.2</v>
      </c>
      <c r="G32" s="142">
        <v>1</v>
      </c>
      <c r="H32" s="221">
        <f t="shared" si="0"/>
        <v>666.2</v>
      </c>
      <c r="I32" s="64"/>
      <c r="J32" s="64"/>
      <c r="K32" s="64"/>
      <c r="L32" s="64"/>
      <c r="M32" s="64"/>
      <c r="N32" s="66"/>
      <c r="O32" s="534"/>
    </row>
    <row r="33" spans="1:15" ht="12.75" customHeight="1" x14ac:dyDescent="0.25">
      <c r="A33" s="77" t="s">
        <v>72</v>
      </c>
      <c r="B33" s="74"/>
      <c r="C33" s="1322"/>
      <c r="D33" s="168" t="s">
        <v>73</v>
      </c>
      <c r="E33" s="95" t="s">
        <v>58</v>
      </c>
      <c r="F33" s="206">
        <v>1800</v>
      </c>
      <c r="G33" s="142">
        <v>1</v>
      </c>
      <c r="H33" s="221">
        <f t="shared" si="0"/>
        <v>1800</v>
      </c>
      <c r="I33" s="64"/>
      <c r="J33" s="64"/>
      <c r="K33" s="64"/>
      <c r="L33" s="64"/>
      <c r="M33" s="64"/>
      <c r="N33" s="66"/>
      <c r="O33" s="534"/>
    </row>
    <row r="34" spans="1:15" ht="14.25" customHeight="1" x14ac:dyDescent="0.25">
      <c r="A34" s="157" t="s">
        <v>74</v>
      </c>
      <c r="B34" s="76"/>
      <c r="C34" s="1322"/>
      <c r="D34" s="170" t="s">
        <v>75</v>
      </c>
      <c r="E34" s="96" t="s">
        <v>58</v>
      </c>
      <c r="F34" s="252">
        <v>2400</v>
      </c>
      <c r="G34" s="267">
        <v>1</v>
      </c>
      <c r="H34" s="268">
        <f t="shared" si="0"/>
        <v>2400</v>
      </c>
      <c r="I34" s="64"/>
      <c r="J34" s="64"/>
      <c r="K34" s="64"/>
      <c r="L34" s="64"/>
      <c r="M34" s="64"/>
      <c r="N34" s="66"/>
      <c r="O34" s="534"/>
    </row>
    <row r="35" spans="1:15" ht="13.5" customHeight="1" x14ac:dyDescent="0.25">
      <c r="A35" s="157" t="s">
        <v>76</v>
      </c>
      <c r="B35" s="76"/>
      <c r="C35" s="1322"/>
      <c r="D35" s="170" t="s">
        <v>77</v>
      </c>
      <c r="E35" s="96" t="s">
        <v>58</v>
      </c>
      <c r="F35" s="252">
        <v>2500</v>
      </c>
      <c r="G35" s="142">
        <v>1</v>
      </c>
      <c r="H35" s="221">
        <f t="shared" si="0"/>
        <v>2500</v>
      </c>
      <c r="I35" s="64"/>
      <c r="J35" s="64"/>
      <c r="K35" s="64"/>
      <c r="L35" s="64"/>
      <c r="M35" s="64"/>
      <c r="N35" s="66"/>
      <c r="O35" s="534"/>
    </row>
    <row r="36" spans="1:15" ht="12" customHeight="1" x14ac:dyDescent="0.25">
      <c r="A36" s="77" t="s">
        <v>78</v>
      </c>
      <c r="B36" s="74"/>
      <c r="C36" s="1322"/>
      <c r="D36" s="168" t="s">
        <v>79</v>
      </c>
      <c r="E36" s="95" t="s">
        <v>58</v>
      </c>
      <c r="F36" s="252">
        <v>2500</v>
      </c>
      <c r="G36" s="142">
        <v>1</v>
      </c>
      <c r="H36" s="221">
        <f t="shared" si="0"/>
        <v>2500</v>
      </c>
      <c r="I36" s="64"/>
      <c r="J36" s="64"/>
      <c r="K36" s="64"/>
      <c r="L36" s="64"/>
      <c r="M36" s="64"/>
      <c r="N36" s="66"/>
      <c r="O36" s="534"/>
    </row>
    <row r="37" spans="1:15" ht="16.5" customHeight="1" thickBot="1" x14ac:dyDescent="0.3">
      <c r="A37" s="289" t="s">
        <v>80</v>
      </c>
      <c r="B37" s="290"/>
      <c r="C37" s="1323"/>
      <c r="D37" s="291" t="s">
        <v>81</v>
      </c>
      <c r="E37" s="277" t="s">
        <v>40</v>
      </c>
      <c r="F37" s="300">
        <v>50</v>
      </c>
      <c r="G37" s="301">
        <v>1</v>
      </c>
      <c r="H37" s="302">
        <f t="shared" si="0"/>
        <v>50</v>
      </c>
      <c r="I37" s="274"/>
      <c r="J37" s="274"/>
      <c r="K37" s="274"/>
      <c r="L37" s="274"/>
      <c r="M37" s="274"/>
      <c r="N37" s="292"/>
      <c r="O37" s="535"/>
    </row>
    <row r="38" spans="1:15" ht="12.75" customHeight="1" x14ac:dyDescent="0.25">
      <c r="A38" s="293" t="s">
        <v>82</v>
      </c>
      <c r="B38" s="294"/>
      <c r="C38" s="1471" t="s">
        <v>83</v>
      </c>
      <c r="D38" s="308" t="s">
        <v>84</v>
      </c>
      <c r="E38" s="296" t="s">
        <v>58</v>
      </c>
      <c r="F38" s="297">
        <v>1064.42</v>
      </c>
      <c r="G38" s="309">
        <v>1</v>
      </c>
      <c r="H38" s="310">
        <f t="shared" si="0"/>
        <v>1064.42</v>
      </c>
      <c r="I38" s="298"/>
      <c r="J38" s="298"/>
      <c r="K38" s="298"/>
      <c r="L38" s="298"/>
      <c r="M38" s="298"/>
      <c r="N38" s="299"/>
      <c r="O38" s="533"/>
    </row>
    <row r="39" spans="1:15" ht="13.5" customHeight="1" x14ac:dyDescent="0.25">
      <c r="A39" s="77"/>
      <c r="B39" s="74"/>
      <c r="C39" s="1404"/>
      <c r="D39" s="168" t="s">
        <v>85</v>
      </c>
      <c r="E39" s="95" t="s">
        <v>58</v>
      </c>
      <c r="F39" s="206">
        <v>1428.56</v>
      </c>
      <c r="G39" s="142">
        <v>1</v>
      </c>
      <c r="H39" s="221">
        <f t="shared" si="0"/>
        <v>1428.56</v>
      </c>
      <c r="I39" s="64"/>
      <c r="J39" s="64"/>
      <c r="K39" s="64"/>
      <c r="L39" s="64"/>
      <c r="M39" s="64"/>
      <c r="N39" s="66"/>
      <c r="O39" s="534"/>
    </row>
    <row r="40" spans="1:15" ht="11.25" customHeight="1" x14ac:dyDescent="0.25">
      <c r="A40" s="77" t="s">
        <v>86</v>
      </c>
      <c r="B40" s="74"/>
      <c r="C40" s="1404"/>
      <c r="D40" s="168" t="s">
        <v>87</v>
      </c>
      <c r="E40" s="95" t="s">
        <v>58</v>
      </c>
      <c r="F40" s="206">
        <v>1429.56</v>
      </c>
      <c r="G40" s="142">
        <v>1</v>
      </c>
      <c r="H40" s="221">
        <f t="shared" si="0"/>
        <v>1429.56</v>
      </c>
      <c r="I40" s="64"/>
      <c r="J40" s="64"/>
      <c r="K40" s="64"/>
      <c r="L40" s="64"/>
      <c r="M40" s="64"/>
      <c r="N40" s="66"/>
      <c r="O40" s="534"/>
    </row>
    <row r="41" spans="1:15" ht="13.5" customHeight="1" x14ac:dyDescent="0.25">
      <c r="A41" s="77" t="s">
        <v>88</v>
      </c>
      <c r="B41" s="74"/>
      <c r="C41" s="1404"/>
      <c r="D41" s="168" t="s">
        <v>89</v>
      </c>
      <c r="E41" s="95" t="s">
        <v>40</v>
      </c>
      <c r="F41" s="206">
        <v>28.53</v>
      </c>
      <c r="G41" s="267">
        <v>1</v>
      </c>
      <c r="H41" s="268">
        <f t="shared" si="0"/>
        <v>28.53</v>
      </c>
      <c r="I41" s="64"/>
      <c r="J41" s="64"/>
      <c r="K41" s="64"/>
      <c r="L41" s="64"/>
      <c r="M41" s="64"/>
      <c r="N41" s="66"/>
      <c r="O41" s="534"/>
    </row>
    <row r="42" spans="1:15" ht="15" customHeight="1" x14ac:dyDescent="0.25">
      <c r="A42" s="77" t="s">
        <v>90</v>
      </c>
      <c r="B42" s="74"/>
      <c r="C42" s="1404"/>
      <c r="D42" s="168" t="s">
        <v>91</v>
      </c>
      <c r="E42" s="95" t="s">
        <v>40</v>
      </c>
      <c r="F42" s="206">
        <v>28.53</v>
      </c>
      <c r="G42" s="267">
        <v>1</v>
      </c>
      <c r="H42" s="268">
        <f t="shared" si="0"/>
        <v>28.53</v>
      </c>
      <c r="I42" s="64"/>
      <c r="J42" s="64"/>
      <c r="K42" s="64"/>
      <c r="L42" s="64"/>
      <c r="M42" s="64"/>
      <c r="N42" s="66"/>
      <c r="O42" s="534"/>
    </row>
    <row r="43" spans="1:15" ht="14.25" customHeight="1" thickBot="1" x14ac:dyDescent="0.3">
      <c r="A43" s="311" t="s">
        <v>92</v>
      </c>
      <c r="B43" s="312"/>
      <c r="C43" s="1472"/>
      <c r="D43" s="313" t="s">
        <v>93</v>
      </c>
      <c r="E43" s="314" t="s">
        <v>58</v>
      </c>
      <c r="F43" s="315">
        <v>28.53</v>
      </c>
      <c r="G43" s="337">
        <v>1</v>
      </c>
      <c r="H43" s="338">
        <f t="shared" si="0"/>
        <v>28.53</v>
      </c>
      <c r="I43" s="274"/>
      <c r="J43" s="274"/>
      <c r="K43" s="274"/>
      <c r="L43" s="274"/>
      <c r="M43" s="274"/>
      <c r="N43" s="292"/>
      <c r="O43" s="535"/>
    </row>
    <row r="44" spans="1:15" ht="14.25" customHeight="1" x14ac:dyDescent="0.25">
      <c r="A44" s="293" t="s">
        <v>94</v>
      </c>
      <c r="B44" s="294"/>
      <c r="C44" s="1352" t="s">
        <v>95</v>
      </c>
      <c r="D44" s="308" t="s">
        <v>96</v>
      </c>
      <c r="E44" s="296" t="s">
        <v>58</v>
      </c>
      <c r="F44" s="297">
        <v>1569.12</v>
      </c>
      <c r="G44" s="345">
        <v>1</v>
      </c>
      <c r="H44" s="346">
        <f t="shared" si="0"/>
        <v>1569.12</v>
      </c>
      <c r="I44" s="298"/>
      <c r="J44" s="298"/>
      <c r="K44" s="298"/>
      <c r="L44" s="298"/>
      <c r="M44" s="298"/>
      <c r="N44" s="299"/>
      <c r="O44" s="533"/>
    </row>
    <row r="45" spans="1:15" ht="13.5" customHeight="1" x14ac:dyDescent="0.25">
      <c r="A45" s="157" t="s">
        <v>97</v>
      </c>
      <c r="B45" s="76"/>
      <c r="C45" s="1328"/>
      <c r="D45" s="170" t="s">
        <v>98</v>
      </c>
      <c r="E45" s="96" t="s">
        <v>58</v>
      </c>
      <c r="F45" s="206">
        <v>1569.12</v>
      </c>
      <c r="G45" s="267">
        <v>1</v>
      </c>
      <c r="H45" s="268">
        <f t="shared" si="0"/>
        <v>1569.12</v>
      </c>
      <c r="I45" s="64"/>
      <c r="J45" s="64"/>
      <c r="K45" s="64"/>
      <c r="L45" s="64"/>
      <c r="M45" s="64"/>
      <c r="N45" s="66"/>
      <c r="O45" s="534"/>
    </row>
    <row r="46" spans="1:15" ht="14.25" customHeight="1" x14ac:dyDescent="0.25">
      <c r="A46" s="77" t="s">
        <v>99</v>
      </c>
      <c r="B46" s="74"/>
      <c r="C46" s="1328"/>
      <c r="D46" s="168" t="s">
        <v>100</v>
      </c>
      <c r="E46" s="95" t="s">
        <v>58</v>
      </c>
      <c r="F46" s="206">
        <v>1569.12</v>
      </c>
      <c r="G46" s="267">
        <v>1</v>
      </c>
      <c r="H46" s="268">
        <f t="shared" si="0"/>
        <v>1569.12</v>
      </c>
      <c r="I46" s="64"/>
      <c r="J46" s="64"/>
      <c r="K46" s="64"/>
      <c r="L46" s="64"/>
      <c r="M46" s="64"/>
      <c r="N46" s="66"/>
      <c r="O46" s="534"/>
    </row>
    <row r="47" spans="1:15" ht="12.75" customHeight="1" thickBot="1" x14ac:dyDescent="0.3">
      <c r="A47" s="289" t="s">
        <v>101</v>
      </c>
      <c r="B47" s="290"/>
      <c r="C47" s="1329"/>
      <c r="D47" s="291" t="s">
        <v>102</v>
      </c>
      <c r="E47" s="277" t="s">
        <v>58</v>
      </c>
      <c r="F47" s="300">
        <v>1569.12</v>
      </c>
      <c r="G47" s="301">
        <v>1</v>
      </c>
      <c r="H47" s="302">
        <f t="shared" si="0"/>
        <v>1569.12</v>
      </c>
      <c r="I47" s="274"/>
      <c r="J47" s="274"/>
      <c r="K47" s="274"/>
      <c r="L47" s="274"/>
      <c r="M47" s="274"/>
      <c r="N47" s="292"/>
      <c r="O47" s="535"/>
    </row>
    <row r="48" spans="1:15" ht="15.75" customHeight="1" x14ac:dyDescent="0.25">
      <c r="A48" s="293" t="s">
        <v>103</v>
      </c>
      <c r="B48" s="294"/>
      <c r="C48" s="1473" t="s">
        <v>104</v>
      </c>
      <c r="D48" s="308" t="s">
        <v>105</v>
      </c>
      <c r="E48" s="296" t="s">
        <v>106</v>
      </c>
      <c r="F48" s="297">
        <v>1912.19</v>
      </c>
      <c r="G48" s="309">
        <v>1</v>
      </c>
      <c r="H48" s="310">
        <f t="shared" si="0"/>
        <v>1912.19</v>
      </c>
      <c r="I48" s="298"/>
      <c r="J48" s="298"/>
      <c r="K48" s="298"/>
      <c r="L48" s="298"/>
      <c r="M48" s="298"/>
      <c r="N48" s="299"/>
      <c r="O48" s="533"/>
    </row>
    <row r="49" spans="1:15" ht="13.5" customHeight="1" x14ac:dyDescent="0.25">
      <c r="A49" s="77" t="s">
        <v>107</v>
      </c>
      <c r="B49" s="74"/>
      <c r="C49" s="1425"/>
      <c r="D49" s="168" t="s">
        <v>108</v>
      </c>
      <c r="E49" s="95" t="s">
        <v>106</v>
      </c>
      <c r="F49" s="206">
        <v>1143.6500000000001</v>
      </c>
      <c r="G49" s="267">
        <v>1</v>
      </c>
      <c r="H49" s="268">
        <f t="shared" si="0"/>
        <v>1143.6500000000001</v>
      </c>
      <c r="I49" s="64"/>
      <c r="J49" s="64"/>
      <c r="K49" s="64"/>
      <c r="L49" s="64"/>
      <c r="M49" s="64"/>
      <c r="N49" s="66"/>
      <c r="O49" s="534"/>
    </row>
    <row r="50" spans="1:15" ht="14.25" customHeight="1" x14ac:dyDescent="0.25">
      <c r="A50" s="77" t="s">
        <v>109</v>
      </c>
      <c r="B50" s="74"/>
      <c r="C50" s="1425"/>
      <c r="D50" s="170" t="s">
        <v>110</v>
      </c>
      <c r="E50" s="96" t="s">
        <v>106</v>
      </c>
      <c r="F50" s="252">
        <v>2500</v>
      </c>
      <c r="G50" s="267">
        <v>1</v>
      </c>
      <c r="H50" s="268">
        <f t="shared" si="0"/>
        <v>2500</v>
      </c>
      <c r="I50" s="64"/>
      <c r="J50" s="64"/>
      <c r="K50" s="64"/>
      <c r="L50" s="64"/>
      <c r="M50" s="64"/>
      <c r="N50" s="66"/>
      <c r="O50" s="534"/>
    </row>
    <row r="51" spans="1:15" ht="13.5" customHeight="1" thickBot="1" x14ac:dyDescent="0.3">
      <c r="A51" s="289" t="s">
        <v>111</v>
      </c>
      <c r="B51" s="290"/>
      <c r="C51" s="1474"/>
      <c r="D51" s="313" t="s">
        <v>112</v>
      </c>
      <c r="E51" s="314" t="s">
        <v>106</v>
      </c>
      <c r="F51" s="315">
        <v>2248.4299999999998</v>
      </c>
      <c r="G51" s="337">
        <v>0</v>
      </c>
      <c r="H51" s="338">
        <f t="shared" si="0"/>
        <v>0</v>
      </c>
      <c r="I51" s="274"/>
      <c r="J51" s="274"/>
      <c r="K51" s="274"/>
      <c r="L51" s="274"/>
      <c r="M51" s="274"/>
      <c r="N51" s="292"/>
      <c r="O51" s="535"/>
    </row>
    <row r="52" spans="1:15" ht="14.25" customHeight="1" x14ac:dyDescent="0.25">
      <c r="A52" s="293" t="s">
        <v>113</v>
      </c>
      <c r="B52" s="294"/>
      <c r="C52" s="1471" t="s">
        <v>114</v>
      </c>
      <c r="D52" s="295" t="s">
        <v>115</v>
      </c>
      <c r="E52" s="296" t="s">
        <v>40</v>
      </c>
      <c r="F52" s="297">
        <v>110</v>
      </c>
      <c r="G52" s="345">
        <v>1</v>
      </c>
      <c r="H52" s="346">
        <f t="shared" si="0"/>
        <v>110</v>
      </c>
      <c r="I52" s="298"/>
      <c r="J52" s="298"/>
      <c r="K52" s="298"/>
      <c r="L52" s="298"/>
      <c r="M52" s="298"/>
      <c r="N52" s="299"/>
      <c r="O52" s="533"/>
    </row>
    <row r="53" spans="1:15" ht="16.5" customHeight="1" x14ac:dyDescent="0.25">
      <c r="A53" s="157" t="s">
        <v>116</v>
      </c>
      <c r="B53" s="76"/>
      <c r="C53" s="1404"/>
      <c r="D53" s="171" t="s">
        <v>117</v>
      </c>
      <c r="E53" s="95" t="s">
        <v>40</v>
      </c>
      <c r="F53" s="252">
        <v>35</v>
      </c>
      <c r="G53" s="267">
        <v>1</v>
      </c>
      <c r="H53" s="268">
        <f t="shared" si="0"/>
        <v>35</v>
      </c>
      <c r="I53" s="64"/>
      <c r="J53" s="64"/>
      <c r="K53" s="64"/>
      <c r="L53" s="64"/>
      <c r="M53" s="64"/>
      <c r="N53" s="66"/>
      <c r="O53" s="534"/>
    </row>
    <row r="54" spans="1:15" ht="17.25" customHeight="1" x14ac:dyDescent="0.25">
      <c r="A54" s="77" t="s">
        <v>118</v>
      </c>
      <c r="B54" s="74"/>
      <c r="C54" s="1404"/>
      <c r="D54" s="169" t="s">
        <v>119</v>
      </c>
      <c r="E54" s="95" t="s">
        <v>40</v>
      </c>
      <c r="F54" s="206">
        <v>65</v>
      </c>
      <c r="G54" s="267">
        <v>1</v>
      </c>
      <c r="H54" s="221">
        <f t="shared" si="0"/>
        <v>65</v>
      </c>
      <c r="I54" s="64"/>
      <c r="J54" s="64"/>
      <c r="K54" s="64"/>
      <c r="L54" s="64"/>
      <c r="M54" s="64"/>
      <c r="N54" s="66"/>
      <c r="O54" s="534"/>
    </row>
    <row r="55" spans="1:15" ht="15.75" customHeight="1" x14ac:dyDescent="0.25">
      <c r="A55" s="77" t="s">
        <v>120</v>
      </c>
      <c r="B55" s="74"/>
      <c r="C55" s="1404"/>
      <c r="D55" s="169" t="s">
        <v>121</v>
      </c>
      <c r="E55" s="95" t="s">
        <v>40</v>
      </c>
      <c r="F55" s="206">
        <v>450</v>
      </c>
      <c r="G55" s="267">
        <v>0</v>
      </c>
      <c r="H55" s="221">
        <f t="shared" si="0"/>
        <v>0</v>
      </c>
      <c r="I55" s="64"/>
      <c r="J55" s="64"/>
      <c r="K55" s="64"/>
      <c r="L55" s="64"/>
      <c r="M55" s="64"/>
      <c r="N55" s="66"/>
      <c r="O55" s="534"/>
    </row>
    <row r="56" spans="1:15" ht="14.25" customHeight="1" x14ac:dyDescent="0.25">
      <c r="A56" s="77" t="s">
        <v>122</v>
      </c>
      <c r="B56" s="74"/>
      <c r="C56" s="1404"/>
      <c r="D56" s="168" t="s">
        <v>123</v>
      </c>
      <c r="E56" s="95" t="s">
        <v>40</v>
      </c>
      <c r="F56" s="206">
        <v>40</v>
      </c>
      <c r="G56" s="267">
        <v>0</v>
      </c>
      <c r="H56" s="221">
        <f t="shared" si="0"/>
        <v>0</v>
      </c>
      <c r="I56" s="64"/>
      <c r="J56" s="64"/>
      <c r="K56" s="64"/>
      <c r="L56" s="64"/>
      <c r="M56" s="64"/>
      <c r="N56" s="66"/>
      <c r="O56" s="534"/>
    </row>
    <row r="57" spans="1:15" ht="15.75" customHeight="1" thickBot="1" x14ac:dyDescent="0.3">
      <c r="A57" s="289" t="s">
        <v>124</v>
      </c>
      <c r="B57" s="290"/>
      <c r="C57" s="1472"/>
      <c r="D57" s="316" t="s">
        <v>125</v>
      </c>
      <c r="E57" s="277" t="s">
        <v>58</v>
      </c>
      <c r="F57" s="300">
        <v>95.65</v>
      </c>
      <c r="G57" s="337">
        <v>0</v>
      </c>
      <c r="H57" s="302">
        <f t="shared" si="0"/>
        <v>0</v>
      </c>
      <c r="I57" s="274"/>
      <c r="J57" s="274"/>
      <c r="K57" s="274"/>
      <c r="L57" s="274"/>
      <c r="M57" s="274"/>
      <c r="N57" s="292"/>
      <c r="O57" s="535"/>
    </row>
    <row r="58" spans="1:15" ht="14.25" customHeight="1" x14ac:dyDescent="0.25">
      <c r="A58" s="303" t="s">
        <v>126</v>
      </c>
      <c r="B58" s="304"/>
      <c r="C58" s="839" t="s">
        <v>127</v>
      </c>
      <c r="D58" s="317" t="s">
        <v>128</v>
      </c>
      <c r="E58" s="306" t="s">
        <v>40</v>
      </c>
      <c r="F58" s="307"/>
      <c r="G58" s="309">
        <v>0</v>
      </c>
      <c r="H58" s="310">
        <f t="shared" si="0"/>
        <v>0</v>
      </c>
      <c r="I58" s="298"/>
      <c r="J58" s="298"/>
      <c r="K58" s="298"/>
      <c r="L58" s="298"/>
      <c r="M58" s="298"/>
      <c r="N58" s="299"/>
      <c r="O58" s="533"/>
    </row>
    <row r="59" spans="1:15" ht="13.5" customHeight="1" x14ac:dyDescent="0.25">
      <c r="A59" s="77" t="s">
        <v>129</v>
      </c>
      <c r="B59" s="74"/>
      <c r="C59" s="840" t="s">
        <v>130</v>
      </c>
      <c r="D59" s="167" t="s">
        <v>131</v>
      </c>
      <c r="E59" s="96" t="s">
        <v>106</v>
      </c>
      <c r="F59" s="206">
        <v>928.09</v>
      </c>
      <c r="G59" s="142">
        <v>0</v>
      </c>
      <c r="H59" s="221">
        <f t="shared" si="0"/>
        <v>0</v>
      </c>
      <c r="I59" s="64"/>
      <c r="J59" s="64"/>
      <c r="K59" s="64"/>
      <c r="L59" s="64"/>
      <c r="M59" s="64"/>
      <c r="N59" s="66"/>
      <c r="O59" s="534"/>
    </row>
    <row r="60" spans="1:15" ht="18.75" customHeight="1" thickBot="1" x14ac:dyDescent="0.3">
      <c r="A60" s="289" t="s">
        <v>132</v>
      </c>
      <c r="B60" s="290"/>
      <c r="C60" s="841" t="s">
        <v>133</v>
      </c>
      <c r="D60" s="291" t="s">
        <v>134</v>
      </c>
      <c r="E60" s="277" t="s">
        <v>40</v>
      </c>
      <c r="F60" s="300">
        <v>35</v>
      </c>
      <c r="G60" s="301">
        <v>0</v>
      </c>
      <c r="H60" s="302">
        <f t="shared" si="0"/>
        <v>0</v>
      </c>
      <c r="I60" s="274"/>
      <c r="J60" s="274"/>
      <c r="K60" s="274"/>
      <c r="L60" s="274"/>
      <c r="M60" s="274"/>
      <c r="N60" s="292"/>
      <c r="O60" s="535"/>
    </row>
    <row r="61" spans="1:15" ht="14.25" customHeight="1" x14ac:dyDescent="0.25">
      <c r="A61" s="293" t="s">
        <v>135</v>
      </c>
      <c r="B61" s="294"/>
      <c r="C61" s="1475" t="s">
        <v>136</v>
      </c>
      <c r="D61" s="308" t="s">
        <v>137</v>
      </c>
      <c r="E61" s="296" t="s">
        <v>138</v>
      </c>
      <c r="F61" s="297">
        <v>4783</v>
      </c>
      <c r="G61" s="309">
        <v>0</v>
      </c>
      <c r="H61" s="310">
        <f t="shared" si="0"/>
        <v>0</v>
      </c>
      <c r="I61" s="298"/>
      <c r="J61" s="298"/>
      <c r="K61" s="298"/>
      <c r="L61" s="298"/>
      <c r="M61" s="298"/>
      <c r="N61" s="299"/>
      <c r="O61" s="533"/>
    </row>
    <row r="62" spans="1:15" ht="14.25" customHeight="1" x14ac:dyDescent="0.25">
      <c r="A62" s="77" t="s">
        <v>139</v>
      </c>
      <c r="B62" s="74"/>
      <c r="C62" s="1412"/>
      <c r="D62" s="170" t="s">
        <v>140</v>
      </c>
      <c r="E62" s="96" t="s">
        <v>141</v>
      </c>
      <c r="F62" s="252">
        <v>2750</v>
      </c>
      <c r="G62" s="267">
        <v>30</v>
      </c>
      <c r="H62" s="268">
        <f>+G62*F62</f>
        <v>82500</v>
      </c>
      <c r="I62" s="64"/>
      <c r="J62" s="64"/>
      <c r="K62" s="64"/>
      <c r="L62" s="64"/>
      <c r="M62" s="64"/>
      <c r="N62" s="66"/>
      <c r="O62" s="534"/>
    </row>
    <row r="63" spans="1:15" ht="15" customHeight="1" thickBot="1" x14ac:dyDescent="0.3">
      <c r="A63" s="289"/>
      <c r="B63" s="290"/>
      <c r="C63" s="1476"/>
      <c r="D63" s="291" t="s">
        <v>143</v>
      </c>
      <c r="E63" s="277" t="s">
        <v>138</v>
      </c>
      <c r="F63" s="300">
        <v>10</v>
      </c>
      <c r="G63" s="301">
        <v>0</v>
      </c>
      <c r="H63" s="302">
        <f t="shared" si="0"/>
        <v>0</v>
      </c>
      <c r="I63" s="274"/>
      <c r="J63" s="274"/>
      <c r="K63" s="274"/>
      <c r="L63" s="274"/>
      <c r="M63" s="274"/>
      <c r="N63" s="292"/>
      <c r="O63" s="535"/>
    </row>
    <row r="64" spans="1:15" ht="24.75" customHeight="1" x14ac:dyDescent="0.25">
      <c r="A64" s="293" t="s">
        <v>144</v>
      </c>
      <c r="B64" s="294"/>
      <c r="C64" s="1471" t="s">
        <v>145</v>
      </c>
      <c r="D64" s="308" t="s">
        <v>146</v>
      </c>
      <c r="E64" s="296" t="s">
        <v>147</v>
      </c>
      <c r="F64" s="297">
        <v>57.5</v>
      </c>
      <c r="G64" s="345">
        <v>0</v>
      </c>
      <c r="H64" s="346">
        <f t="shared" si="0"/>
        <v>0</v>
      </c>
      <c r="I64" s="298"/>
      <c r="J64" s="298"/>
      <c r="K64" s="298"/>
      <c r="L64" s="298"/>
      <c r="M64" s="298"/>
      <c r="N64" s="299"/>
      <c r="O64" s="533"/>
    </row>
    <row r="65" spans="1:15" ht="23.25" customHeight="1" x14ac:dyDescent="0.25">
      <c r="A65" s="77" t="s">
        <v>148</v>
      </c>
      <c r="B65" s="74"/>
      <c r="C65" s="1404"/>
      <c r="D65" s="168" t="s">
        <v>149</v>
      </c>
      <c r="E65" s="95" t="s">
        <v>147</v>
      </c>
      <c r="F65" s="206">
        <v>110.72</v>
      </c>
      <c r="G65" s="267">
        <v>0</v>
      </c>
      <c r="H65" s="221">
        <f t="shared" si="0"/>
        <v>0</v>
      </c>
      <c r="I65" s="64"/>
      <c r="J65" s="64"/>
      <c r="K65" s="64"/>
      <c r="L65" s="64"/>
      <c r="M65" s="64"/>
      <c r="N65" s="66"/>
      <c r="O65" s="534"/>
    </row>
    <row r="66" spans="1:15" ht="27" customHeight="1" thickBot="1" x14ac:dyDescent="0.3">
      <c r="A66" s="289" t="s">
        <v>150</v>
      </c>
      <c r="B66" s="290"/>
      <c r="C66" s="1472"/>
      <c r="D66" s="291" t="s">
        <v>151</v>
      </c>
      <c r="E66" s="277" t="s">
        <v>147</v>
      </c>
      <c r="F66" s="300">
        <v>127.36</v>
      </c>
      <c r="G66" s="301">
        <v>2</v>
      </c>
      <c r="H66" s="302">
        <f t="shared" si="0"/>
        <v>254.72</v>
      </c>
      <c r="I66" s="274"/>
      <c r="J66" s="274"/>
      <c r="K66" s="274"/>
      <c r="L66" s="274"/>
      <c r="M66" s="274"/>
      <c r="N66" s="292"/>
      <c r="O66" s="535"/>
    </row>
    <row r="67" spans="1:15" ht="22.5" customHeight="1" x14ac:dyDescent="0.25">
      <c r="A67" s="293" t="s">
        <v>152</v>
      </c>
      <c r="B67" s="294"/>
      <c r="C67" s="1477" t="s">
        <v>153</v>
      </c>
      <c r="D67" s="308" t="s">
        <v>154</v>
      </c>
      <c r="E67" s="296" t="s">
        <v>40</v>
      </c>
      <c r="F67" s="297">
        <v>52</v>
      </c>
      <c r="G67" s="309">
        <v>0</v>
      </c>
      <c r="H67" s="310">
        <f t="shared" si="0"/>
        <v>0</v>
      </c>
      <c r="I67" s="298"/>
      <c r="J67" s="298"/>
      <c r="K67" s="298"/>
      <c r="L67" s="298"/>
      <c r="M67" s="298"/>
      <c r="N67" s="299"/>
      <c r="O67" s="533"/>
    </row>
    <row r="68" spans="1:15" ht="15" customHeight="1" thickBot="1" x14ac:dyDescent="0.3">
      <c r="A68" s="289" t="s">
        <v>155</v>
      </c>
      <c r="B68" s="290"/>
      <c r="C68" s="1478"/>
      <c r="D68" s="291" t="s">
        <v>156</v>
      </c>
      <c r="E68" s="277" t="s">
        <v>40</v>
      </c>
      <c r="F68" s="300">
        <v>150.47999999999999</v>
      </c>
      <c r="G68" s="301">
        <v>0</v>
      </c>
      <c r="H68" s="302">
        <f t="shared" si="0"/>
        <v>0</v>
      </c>
      <c r="I68" s="274"/>
      <c r="J68" s="274"/>
      <c r="K68" s="274"/>
      <c r="L68" s="274"/>
      <c r="M68" s="274"/>
      <c r="N68" s="292"/>
      <c r="O68" s="535"/>
    </row>
    <row r="69" spans="1:15" ht="36.75" customHeight="1" x14ac:dyDescent="0.25">
      <c r="A69" s="293" t="s">
        <v>157</v>
      </c>
      <c r="B69" s="294"/>
      <c r="C69" s="1479" t="s">
        <v>158</v>
      </c>
      <c r="D69" s="308" t="s">
        <v>159</v>
      </c>
      <c r="E69" s="296" t="s">
        <v>40</v>
      </c>
      <c r="F69" s="297">
        <v>178.55</v>
      </c>
      <c r="G69" s="309">
        <v>0</v>
      </c>
      <c r="H69" s="310">
        <f t="shared" si="0"/>
        <v>0</v>
      </c>
      <c r="I69" s="298"/>
      <c r="J69" s="298"/>
      <c r="K69" s="298"/>
      <c r="L69" s="298"/>
      <c r="M69" s="298"/>
      <c r="N69" s="299"/>
      <c r="O69" s="533"/>
    </row>
    <row r="70" spans="1:15" ht="25.5" customHeight="1" x14ac:dyDescent="0.25">
      <c r="A70" s="157" t="s">
        <v>160</v>
      </c>
      <c r="B70" s="76"/>
      <c r="C70" s="1480"/>
      <c r="D70" s="170" t="s">
        <v>161</v>
      </c>
      <c r="E70" s="96" t="s">
        <v>40</v>
      </c>
      <c r="F70" s="252">
        <v>237.01</v>
      </c>
      <c r="G70" s="142">
        <v>0</v>
      </c>
      <c r="H70" s="221">
        <f t="shared" si="0"/>
        <v>0</v>
      </c>
      <c r="I70" s="64"/>
      <c r="J70" s="64"/>
      <c r="K70" s="64"/>
      <c r="L70" s="64"/>
      <c r="M70" s="64"/>
      <c r="N70" s="66"/>
      <c r="O70" s="534"/>
    </row>
    <row r="71" spans="1:15" ht="36" customHeight="1" x14ac:dyDescent="0.25">
      <c r="A71" s="157" t="s">
        <v>162</v>
      </c>
      <c r="B71" s="76"/>
      <c r="C71" s="1480"/>
      <c r="D71" s="170" t="s">
        <v>163</v>
      </c>
      <c r="E71" s="96" t="s">
        <v>40</v>
      </c>
      <c r="F71" s="252">
        <v>280</v>
      </c>
      <c r="G71" s="267">
        <v>15</v>
      </c>
      <c r="H71" s="268">
        <f>+G71*F71</f>
        <v>4200</v>
      </c>
      <c r="I71" s="64"/>
      <c r="J71" s="64"/>
      <c r="K71" s="64"/>
      <c r="L71" s="64"/>
      <c r="M71" s="64"/>
      <c r="N71" s="66"/>
      <c r="O71" s="534"/>
    </row>
    <row r="72" spans="1:15" ht="16.5" thickBot="1" x14ac:dyDescent="0.3">
      <c r="A72" s="289" t="s">
        <v>164</v>
      </c>
      <c r="B72" s="290"/>
      <c r="C72" s="1481"/>
      <c r="D72" s="291" t="s">
        <v>165</v>
      </c>
      <c r="E72" s="277" t="s">
        <v>40</v>
      </c>
      <c r="F72" s="300">
        <v>410.31</v>
      </c>
      <c r="G72" s="337">
        <v>0</v>
      </c>
      <c r="H72" s="338">
        <f t="shared" si="0"/>
        <v>0</v>
      </c>
      <c r="I72" s="274"/>
      <c r="J72" s="274"/>
      <c r="K72" s="274"/>
      <c r="L72" s="274"/>
      <c r="M72" s="274"/>
      <c r="N72" s="292"/>
      <c r="O72" s="535"/>
    </row>
    <row r="73" spans="1:15" ht="15" customHeight="1" thickBot="1" x14ac:dyDescent="0.3">
      <c r="A73" s="318" t="s">
        <v>166</v>
      </c>
      <c r="B73" s="319"/>
      <c r="C73" s="320" t="s">
        <v>167</v>
      </c>
      <c r="D73" s="321" t="s">
        <v>167</v>
      </c>
      <c r="E73" s="322" t="s">
        <v>58</v>
      </c>
      <c r="F73" s="323">
        <v>1565.2</v>
      </c>
      <c r="G73" s="332">
        <v>2</v>
      </c>
      <c r="H73" s="333">
        <f t="shared" si="0"/>
        <v>3130.4</v>
      </c>
      <c r="I73" s="324"/>
      <c r="J73" s="324"/>
      <c r="K73" s="324"/>
      <c r="L73" s="324"/>
      <c r="M73" s="324"/>
      <c r="N73" s="325"/>
      <c r="O73" s="536"/>
    </row>
    <row r="74" spans="1:15" ht="17.25" customHeight="1" x14ac:dyDescent="0.25">
      <c r="A74" s="293"/>
      <c r="B74" s="294"/>
      <c r="C74" s="1469" t="s">
        <v>168</v>
      </c>
      <c r="D74" s="326" t="s">
        <v>169</v>
      </c>
      <c r="E74" s="306" t="s">
        <v>40</v>
      </c>
      <c r="F74" s="307">
        <v>1900</v>
      </c>
      <c r="G74" s="345">
        <v>3</v>
      </c>
      <c r="H74" s="346">
        <f t="shared" si="0"/>
        <v>5700</v>
      </c>
      <c r="I74" s="298"/>
      <c r="J74" s="298"/>
      <c r="K74" s="298"/>
      <c r="L74" s="298"/>
      <c r="M74" s="298"/>
      <c r="N74" s="299"/>
      <c r="O74" s="533"/>
    </row>
    <row r="75" spans="1:15" ht="17.25" customHeight="1" thickBot="1" x14ac:dyDescent="0.3">
      <c r="A75" s="289"/>
      <c r="B75" s="290"/>
      <c r="C75" s="1470"/>
      <c r="D75" s="327" t="s">
        <v>170</v>
      </c>
      <c r="E75" s="314" t="s">
        <v>40</v>
      </c>
      <c r="F75" s="315">
        <v>1</v>
      </c>
      <c r="G75" s="337"/>
      <c r="H75" s="338"/>
      <c r="I75" s="274"/>
      <c r="J75" s="274"/>
      <c r="K75" s="274"/>
      <c r="L75" s="274"/>
      <c r="M75" s="274"/>
      <c r="N75" s="292"/>
      <c r="O75" s="535"/>
    </row>
    <row r="76" spans="1:15" ht="24.75" customHeight="1" thickBot="1" x14ac:dyDescent="0.3">
      <c r="A76" s="318"/>
      <c r="B76" s="319"/>
      <c r="C76" s="842" t="s">
        <v>171</v>
      </c>
      <c r="D76" s="329" t="s">
        <v>172</v>
      </c>
      <c r="E76" s="330" t="s">
        <v>40</v>
      </c>
      <c r="F76" s="331">
        <v>30</v>
      </c>
      <c r="G76" s="332"/>
      <c r="H76" s="333">
        <f t="shared" si="0"/>
        <v>0</v>
      </c>
      <c r="I76" s="324"/>
      <c r="J76" s="324"/>
      <c r="K76" s="324"/>
      <c r="L76" s="324"/>
      <c r="M76" s="324"/>
      <c r="N76" s="325"/>
      <c r="O76" s="536"/>
    </row>
    <row r="77" spans="1:15" ht="26.25" customHeight="1" x14ac:dyDescent="0.25">
      <c r="A77" s="293" t="s">
        <v>173</v>
      </c>
      <c r="B77" s="294"/>
      <c r="C77" s="1482" t="s">
        <v>174</v>
      </c>
      <c r="D77" s="308" t="s">
        <v>175</v>
      </c>
      <c r="E77" s="306" t="s">
        <v>40</v>
      </c>
      <c r="F77" s="297">
        <v>24288</v>
      </c>
      <c r="G77" s="309">
        <v>0</v>
      </c>
      <c r="H77" s="310">
        <f t="shared" si="0"/>
        <v>0</v>
      </c>
      <c r="I77" s="298"/>
      <c r="J77" s="298"/>
      <c r="K77" s="298"/>
      <c r="L77" s="298"/>
      <c r="M77" s="298"/>
      <c r="N77" s="299"/>
      <c r="O77" s="533"/>
    </row>
    <row r="78" spans="1:15" ht="25.5" customHeight="1" x14ac:dyDescent="0.25">
      <c r="A78" s="77" t="s">
        <v>176</v>
      </c>
      <c r="B78" s="74"/>
      <c r="C78" s="1414"/>
      <c r="D78" s="265" t="s">
        <v>177</v>
      </c>
      <c r="E78" s="96" t="s">
        <v>40</v>
      </c>
      <c r="F78" s="206">
        <v>3143.9</v>
      </c>
      <c r="G78" s="142">
        <v>1</v>
      </c>
      <c r="H78" s="221">
        <f>+G78*F78</f>
        <v>3143.9</v>
      </c>
      <c r="I78" s="64"/>
      <c r="J78" s="64"/>
      <c r="K78" s="64"/>
      <c r="L78" s="64"/>
      <c r="M78" s="64"/>
      <c r="N78" s="66"/>
      <c r="O78" s="534"/>
    </row>
    <row r="79" spans="1:15" ht="27" customHeight="1" thickBot="1" x14ac:dyDescent="0.3">
      <c r="A79" s="289" t="s">
        <v>178</v>
      </c>
      <c r="B79" s="290"/>
      <c r="C79" s="1483"/>
      <c r="D79" s="291" t="s">
        <v>179</v>
      </c>
      <c r="E79" s="314" t="s">
        <v>40</v>
      </c>
      <c r="F79" s="300">
        <v>876</v>
      </c>
      <c r="G79" s="301">
        <v>0</v>
      </c>
      <c r="H79" s="302">
        <f t="shared" si="0"/>
        <v>0</v>
      </c>
      <c r="I79" s="274"/>
      <c r="J79" s="274"/>
      <c r="K79" s="274"/>
      <c r="L79" s="274"/>
      <c r="M79" s="274"/>
      <c r="N79" s="292"/>
      <c r="O79" s="535"/>
    </row>
    <row r="80" spans="1:15" ht="16.5" thickBot="1" x14ac:dyDescent="0.3">
      <c r="A80" s="318" t="s">
        <v>180</v>
      </c>
      <c r="B80" s="319"/>
      <c r="C80" s="334"/>
      <c r="D80" s="321" t="s">
        <v>182</v>
      </c>
      <c r="E80" s="330" t="s">
        <v>40</v>
      </c>
      <c r="F80" s="323"/>
      <c r="G80" s="335">
        <v>0</v>
      </c>
      <c r="H80" s="336">
        <f t="shared" si="0"/>
        <v>0</v>
      </c>
      <c r="I80" s="324"/>
      <c r="J80" s="324"/>
      <c r="K80" s="324"/>
      <c r="L80" s="324"/>
      <c r="M80" s="324"/>
      <c r="N80" s="325"/>
      <c r="O80" s="536"/>
    </row>
    <row r="81" spans="1:15" ht="15.75" customHeight="1" x14ac:dyDescent="0.25">
      <c r="A81" s="293" t="s">
        <v>183</v>
      </c>
      <c r="B81" s="294"/>
      <c r="C81" s="1475" t="s">
        <v>184</v>
      </c>
      <c r="D81" s="308" t="s">
        <v>185</v>
      </c>
      <c r="E81" s="306" t="s">
        <v>40</v>
      </c>
      <c r="F81" s="297">
        <v>65</v>
      </c>
      <c r="G81" s="309">
        <v>3</v>
      </c>
      <c r="H81" s="310">
        <f t="shared" si="0"/>
        <v>195</v>
      </c>
      <c r="I81" s="298"/>
      <c r="J81" s="298"/>
      <c r="K81" s="298"/>
      <c r="L81" s="298"/>
      <c r="M81" s="298"/>
      <c r="N81" s="299"/>
      <c r="O81" s="533"/>
    </row>
    <row r="82" spans="1:15" ht="24" thickBot="1" x14ac:dyDescent="0.3">
      <c r="A82" s="311" t="s">
        <v>186</v>
      </c>
      <c r="B82" s="312"/>
      <c r="C82" s="1476"/>
      <c r="D82" s="313" t="s">
        <v>187</v>
      </c>
      <c r="E82" s="314" t="s">
        <v>40</v>
      </c>
      <c r="F82" s="315">
        <v>120</v>
      </c>
      <c r="G82" s="301">
        <v>3</v>
      </c>
      <c r="H82" s="302">
        <f t="shared" si="0"/>
        <v>360</v>
      </c>
      <c r="I82" s="274"/>
      <c r="J82" s="274"/>
      <c r="K82" s="274"/>
      <c r="L82" s="274"/>
      <c r="M82" s="274"/>
      <c r="N82" s="292"/>
      <c r="O82" s="535"/>
    </row>
    <row r="83" spans="1:15" ht="25.5" customHeight="1" x14ac:dyDescent="0.25">
      <c r="A83" s="293" t="s">
        <v>188</v>
      </c>
      <c r="B83" s="294"/>
      <c r="C83" s="1475" t="s">
        <v>189</v>
      </c>
      <c r="D83" s="308" t="s">
        <v>190</v>
      </c>
      <c r="E83" s="306" t="s">
        <v>40</v>
      </c>
      <c r="F83" s="297">
        <v>131</v>
      </c>
      <c r="G83" s="309">
        <v>1</v>
      </c>
      <c r="H83" s="310">
        <f t="shared" si="0"/>
        <v>131</v>
      </c>
      <c r="I83" s="298"/>
      <c r="J83" s="298"/>
      <c r="K83" s="298"/>
      <c r="L83" s="298"/>
      <c r="M83" s="298"/>
      <c r="N83" s="299"/>
      <c r="O83" s="533"/>
    </row>
    <row r="84" spans="1:15" ht="15.75" customHeight="1" x14ac:dyDescent="0.25">
      <c r="A84" s="77" t="s">
        <v>191</v>
      </c>
      <c r="B84" s="74"/>
      <c r="C84" s="1412"/>
      <c r="D84" s="168" t="s">
        <v>192</v>
      </c>
      <c r="E84" s="96" t="s">
        <v>40</v>
      </c>
      <c r="F84" s="206">
        <v>270.75</v>
      </c>
      <c r="G84" s="142">
        <v>0</v>
      </c>
      <c r="H84" s="221">
        <f t="shared" ref="H84:H150" si="1">+G84*F84</f>
        <v>0</v>
      </c>
      <c r="I84" s="64"/>
      <c r="J84" s="64"/>
      <c r="K84" s="64"/>
      <c r="L84" s="64"/>
      <c r="M84" s="64"/>
      <c r="N84" s="66"/>
      <c r="O84" s="534"/>
    </row>
    <row r="85" spans="1:15" ht="28.5" customHeight="1" thickBot="1" x14ac:dyDescent="0.3">
      <c r="A85" s="289" t="s">
        <v>193</v>
      </c>
      <c r="B85" s="290"/>
      <c r="C85" s="1476"/>
      <c r="D85" s="313" t="s">
        <v>194</v>
      </c>
      <c r="E85" s="314" t="s">
        <v>40</v>
      </c>
      <c r="F85" s="315">
        <v>131</v>
      </c>
      <c r="G85" s="337">
        <v>0</v>
      </c>
      <c r="H85" s="338">
        <f t="shared" si="1"/>
        <v>0</v>
      </c>
      <c r="I85" s="274"/>
      <c r="J85" s="274"/>
      <c r="K85" s="274"/>
      <c r="L85" s="274"/>
      <c r="M85" s="274"/>
      <c r="N85" s="292"/>
      <c r="O85" s="535"/>
    </row>
    <row r="86" spans="1:15" ht="36.75" customHeight="1" thickBot="1" x14ac:dyDescent="0.3">
      <c r="A86" s="318" t="s">
        <v>195</v>
      </c>
      <c r="B86" s="319"/>
      <c r="C86" s="843" t="s">
        <v>196</v>
      </c>
      <c r="D86" s="339" t="s">
        <v>197</v>
      </c>
      <c r="E86" s="330" t="s">
        <v>40</v>
      </c>
      <c r="F86" s="331">
        <v>132</v>
      </c>
      <c r="G86" s="332">
        <v>0</v>
      </c>
      <c r="H86" s="333">
        <f t="shared" si="1"/>
        <v>0</v>
      </c>
      <c r="I86" s="324"/>
      <c r="J86" s="324"/>
      <c r="K86" s="324"/>
      <c r="L86" s="324"/>
      <c r="M86" s="324"/>
      <c r="N86" s="325"/>
      <c r="O86" s="536"/>
    </row>
    <row r="87" spans="1:15" ht="16.5" thickBot="1" x14ac:dyDescent="0.3">
      <c r="A87" s="340" t="s">
        <v>198</v>
      </c>
      <c r="B87" s="341"/>
      <c r="C87" s="844" t="s">
        <v>199</v>
      </c>
      <c r="D87" s="339" t="s">
        <v>200</v>
      </c>
      <c r="E87" s="330" t="s">
        <v>40</v>
      </c>
      <c r="F87" s="331"/>
      <c r="G87" s="335">
        <v>0</v>
      </c>
      <c r="H87" s="336">
        <f t="shared" si="1"/>
        <v>0</v>
      </c>
      <c r="I87" s="324"/>
      <c r="J87" s="324"/>
      <c r="K87" s="324"/>
      <c r="L87" s="324"/>
      <c r="M87" s="324"/>
      <c r="N87" s="325"/>
      <c r="O87" s="536"/>
    </row>
    <row r="88" spans="1:15" ht="15.75" x14ac:dyDescent="0.25">
      <c r="A88" s="293" t="s">
        <v>201</v>
      </c>
      <c r="B88" s="294"/>
      <c r="C88" s="1467" t="s">
        <v>202</v>
      </c>
      <c r="D88" s="342" t="s">
        <v>203</v>
      </c>
      <c r="E88" s="306" t="s">
        <v>40</v>
      </c>
      <c r="F88" s="297"/>
      <c r="G88" s="309">
        <v>0</v>
      </c>
      <c r="H88" s="310">
        <f t="shared" si="1"/>
        <v>0</v>
      </c>
      <c r="I88" s="298"/>
      <c r="J88" s="298"/>
      <c r="K88" s="298"/>
      <c r="L88" s="298"/>
      <c r="M88" s="298"/>
      <c r="N88" s="299"/>
      <c r="O88" s="533"/>
    </row>
    <row r="89" spans="1:15" ht="15.75" x14ac:dyDescent="0.25">
      <c r="A89" s="77" t="s">
        <v>204</v>
      </c>
      <c r="B89" s="74"/>
      <c r="C89" s="1403"/>
      <c r="D89" s="272" t="s">
        <v>205</v>
      </c>
      <c r="E89" s="96" t="s">
        <v>40</v>
      </c>
      <c r="F89" s="252">
        <v>1446.49</v>
      </c>
      <c r="G89" s="267">
        <v>0</v>
      </c>
      <c r="H89" s="268">
        <f t="shared" si="1"/>
        <v>0</v>
      </c>
      <c r="I89" s="64"/>
      <c r="J89" s="64"/>
      <c r="K89" s="64"/>
      <c r="L89" s="64"/>
      <c r="M89" s="64"/>
      <c r="N89" s="66"/>
      <c r="O89" s="534"/>
    </row>
    <row r="90" spans="1:15" ht="16.5" thickBot="1" x14ac:dyDescent="0.3">
      <c r="A90" s="289" t="s">
        <v>206</v>
      </c>
      <c r="B90" s="290"/>
      <c r="C90" s="1468"/>
      <c r="D90" s="343" t="s">
        <v>207</v>
      </c>
      <c r="E90" s="314" t="s">
        <v>40</v>
      </c>
      <c r="F90" s="315">
        <v>2248</v>
      </c>
      <c r="G90" s="337">
        <v>6</v>
      </c>
      <c r="H90" s="338">
        <f t="shared" si="1"/>
        <v>13488</v>
      </c>
      <c r="I90" s="274"/>
      <c r="J90" s="274"/>
      <c r="K90" s="274"/>
      <c r="L90" s="274"/>
      <c r="M90" s="274"/>
      <c r="N90" s="292"/>
      <c r="O90" s="535"/>
    </row>
    <row r="91" spans="1:15" ht="15.75" x14ac:dyDescent="0.25">
      <c r="A91" s="293" t="s">
        <v>208</v>
      </c>
      <c r="B91" s="294"/>
      <c r="C91" s="1467" t="s">
        <v>209</v>
      </c>
      <c r="D91" s="344" t="s">
        <v>210</v>
      </c>
      <c r="E91" s="306" t="s">
        <v>40</v>
      </c>
      <c r="F91" s="307">
        <v>11878.52</v>
      </c>
      <c r="G91" s="345">
        <v>0</v>
      </c>
      <c r="H91" s="346">
        <f t="shared" si="1"/>
        <v>0</v>
      </c>
      <c r="I91" s="298"/>
      <c r="J91" s="298"/>
      <c r="K91" s="298"/>
      <c r="L91" s="298"/>
      <c r="M91" s="298"/>
      <c r="N91" s="299"/>
      <c r="O91" s="533"/>
    </row>
    <row r="92" spans="1:15" ht="15.75" x14ac:dyDescent="0.25">
      <c r="A92" s="77" t="s">
        <v>211</v>
      </c>
      <c r="B92" s="74"/>
      <c r="C92" s="1403"/>
      <c r="D92" s="845" t="s">
        <v>212</v>
      </c>
      <c r="E92" s="96" t="s">
        <v>40</v>
      </c>
      <c r="F92" s="252">
        <v>18347.27</v>
      </c>
      <c r="G92" s="267">
        <v>3</v>
      </c>
      <c r="H92" s="268">
        <f t="shared" si="1"/>
        <v>55041.81</v>
      </c>
      <c r="I92" s="64"/>
      <c r="J92" s="64"/>
      <c r="K92" s="64"/>
      <c r="L92" s="64"/>
      <c r="M92" s="64"/>
      <c r="N92" s="66"/>
      <c r="O92" s="534"/>
    </row>
    <row r="93" spans="1:15" ht="16.5" thickBot="1" x14ac:dyDescent="0.3">
      <c r="A93" s="289" t="s">
        <v>213</v>
      </c>
      <c r="B93" s="275"/>
      <c r="C93" s="1468"/>
      <c r="D93" s="846" t="s">
        <v>214</v>
      </c>
      <c r="E93" s="314" t="s">
        <v>40</v>
      </c>
      <c r="F93" s="252">
        <v>21093.53</v>
      </c>
      <c r="G93" s="337">
        <v>3</v>
      </c>
      <c r="H93" s="338">
        <f t="shared" si="1"/>
        <v>63280.59</v>
      </c>
      <c r="I93" s="274"/>
      <c r="J93" s="274"/>
      <c r="K93" s="274"/>
      <c r="L93" s="274"/>
      <c r="M93" s="274"/>
      <c r="N93" s="292"/>
      <c r="O93" s="535"/>
    </row>
    <row r="94" spans="1:15" ht="15.75" x14ac:dyDescent="0.25">
      <c r="A94" s="293" t="s">
        <v>215</v>
      </c>
      <c r="B94" s="294"/>
      <c r="C94" s="1469" t="s">
        <v>216</v>
      </c>
      <c r="D94" s="305" t="s">
        <v>217</v>
      </c>
      <c r="E94" s="306" t="s">
        <v>40</v>
      </c>
      <c r="F94" s="307">
        <v>290</v>
      </c>
      <c r="G94" s="345">
        <v>0</v>
      </c>
      <c r="H94" s="346">
        <f t="shared" si="1"/>
        <v>0</v>
      </c>
      <c r="I94" s="298"/>
      <c r="J94" s="298"/>
      <c r="K94" s="298"/>
      <c r="L94" s="298"/>
      <c r="M94" s="298"/>
      <c r="N94" s="299"/>
      <c r="O94" s="533"/>
    </row>
    <row r="95" spans="1:15" ht="15.75" x14ac:dyDescent="0.25">
      <c r="A95" s="77" t="s">
        <v>218</v>
      </c>
      <c r="B95" s="74"/>
      <c r="C95" s="1432"/>
      <c r="D95" s="170" t="s">
        <v>219</v>
      </c>
      <c r="E95" s="96" t="s">
        <v>40</v>
      </c>
      <c r="F95" s="266">
        <v>150</v>
      </c>
      <c r="G95" s="267">
        <v>0</v>
      </c>
      <c r="H95" s="268">
        <f t="shared" si="1"/>
        <v>0</v>
      </c>
      <c r="I95" s="64"/>
      <c r="J95" s="64"/>
      <c r="K95" s="64"/>
      <c r="L95" s="64"/>
      <c r="M95" s="64"/>
      <c r="N95" s="66"/>
      <c r="O95" s="534"/>
    </row>
    <row r="96" spans="1:15" ht="16.5" thickBot="1" x14ac:dyDescent="0.3">
      <c r="A96" s="289" t="s">
        <v>220</v>
      </c>
      <c r="B96" s="290"/>
      <c r="C96" s="1470"/>
      <c r="D96" s="291" t="s">
        <v>221</v>
      </c>
      <c r="E96" s="314" t="s">
        <v>40</v>
      </c>
      <c r="F96" s="278">
        <v>95.5</v>
      </c>
      <c r="G96" s="301">
        <v>1</v>
      </c>
      <c r="H96" s="302">
        <f t="shared" si="1"/>
        <v>95.5</v>
      </c>
      <c r="I96" s="274"/>
      <c r="J96" s="274"/>
      <c r="K96" s="274"/>
      <c r="L96" s="274"/>
      <c r="M96" s="274"/>
      <c r="N96" s="292"/>
      <c r="O96" s="535"/>
    </row>
    <row r="97" spans="1:15" ht="16.5" thickBot="1" x14ac:dyDescent="0.3">
      <c r="A97" s="318" t="s">
        <v>222</v>
      </c>
      <c r="B97" s="319"/>
      <c r="C97" s="347" t="s">
        <v>223</v>
      </c>
      <c r="D97" s="321" t="s">
        <v>223</v>
      </c>
      <c r="E97" s="330" t="s">
        <v>40</v>
      </c>
      <c r="F97" s="348">
        <v>52.43</v>
      </c>
      <c r="G97" s="335">
        <v>0</v>
      </c>
      <c r="H97" s="336">
        <f t="shared" si="1"/>
        <v>0</v>
      </c>
      <c r="I97" s="324"/>
      <c r="J97" s="324"/>
      <c r="K97" s="324"/>
      <c r="L97" s="324"/>
      <c r="M97" s="324"/>
      <c r="N97" s="325"/>
      <c r="O97" s="536"/>
    </row>
    <row r="98" spans="1:15" ht="23.25" x14ac:dyDescent="0.25">
      <c r="A98" s="1489" t="s">
        <v>224</v>
      </c>
      <c r="B98" s="1339"/>
      <c r="C98" s="1491" t="s">
        <v>225</v>
      </c>
      <c r="D98" s="295" t="s">
        <v>226</v>
      </c>
      <c r="E98" s="306" t="s">
        <v>40</v>
      </c>
      <c r="F98" s="349">
        <v>194</v>
      </c>
      <c r="G98" s="309">
        <v>1</v>
      </c>
      <c r="H98" s="310">
        <f t="shared" si="1"/>
        <v>194</v>
      </c>
      <c r="I98" s="298"/>
      <c r="J98" s="298"/>
      <c r="K98" s="298"/>
      <c r="L98" s="298"/>
      <c r="M98" s="298"/>
      <c r="N98" s="299"/>
      <c r="O98" s="533"/>
    </row>
    <row r="99" spans="1:15" ht="23.25" x14ac:dyDescent="0.25">
      <c r="A99" s="1445"/>
      <c r="B99" s="1340"/>
      <c r="C99" s="1421"/>
      <c r="D99" s="169" t="s">
        <v>227</v>
      </c>
      <c r="E99" s="96" t="s">
        <v>40</v>
      </c>
      <c r="F99" s="208">
        <v>194</v>
      </c>
      <c r="G99" s="142">
        <v>1</v>
      </c>
      <c r="H99" s="221">
        <f t="shared" si="1"/>
        <v>194</v>
      </c>
      <c r="I99" s="64"/>
      <c r="J99" s="64"/>
      <c r="K99" s="64"/>
      <c r="L99" s="64"/>
      <c r="M99" s="64"/>
      <c r="N99" s="66"/>
      <c r="O99" s="534"/>
    </row>
    <row r="100" spans="1:15" ht="16.5" customHeight="1" thickBot="1" x14ac:dyDescent="0.3">
      <c r="A100" s="1490"/>
      <c r="B100" s="1341"/>
      <c r="C100" s="1483"/>
      <c r="D100" s="316" t="s">
        <v>228</v>
      </c>
      <c r="E100" s="314" t="s">
        <v>40</v>
      </c>
      <c r="F100" s="278">
        <v>65</v>
      </c>
      <c r="G100" s="337">
        <v>1</v>
      </c>
      <c r="H100" s="302">
        <f t="shared" si="1"/>
        <v>65</v>
      </c>
      <c r="I100" s="274"/>
      <c r="J100" s="274"/>
      <c r="K100" s="274"/>
      <c r="L100" s="274"/>
      <c r="M100" s="274"/>
      <c r="N100" s="292"/>
      <c r="O100" s="535"/>
    </row>
    <row r="101" spans="1:15" ht="19.5" customHeight="1" thickBot="1" x14ac:dyDescent="0.3">
      <c r="A101" s="318"/>
      <c r="B101" s="319"/>
      <c r="C101" s="347" t="s">
        <v>230</v>
      </c>
      <c r="D101" s="350" t="s">
        <v>231</v>
      </c>
      <c r="E101" s="330" t="s">
        <v>40</v>
      </c>
      <c r="F101" s="348">
        <v>500</v>
      </c>
      <c r="G101" s="335">
        <v>1</v>
      </c>
      <c r="H101" s="336">
        <f t="shared" si="1"/>
        <v>500</v>
      </c>
      <c r="I101" s="324"/>
      <c r="J101" s="324"/>
      <c r="K101" s="324"/>
      <c r="L101" s="324"/>
      <c r="M101" s="324"/>
      <c r="N101" s="325"/>
      <c r="O101" s="536"/>
    </row>
    <row r="102" spans="1:15" ht="15.75" customHeight="1" x14ac:dyDescent="0.25">
      <c r="A102" s="293" t="s">
        <v>232</v>
      </c>
      <c r="B102" s="294"/>
      <c r="C102" s="1491" t="s">
        <v>233</v>
      </c>
      <c r="D102" s="308" t="s">
        <v>234</v>
      </c>
      <c r="E102" s="306" t="s">
        <v>40</v>
      </c>
      <c r="F102" s="349">
        <v>33</v>
      </c>
      <c r="G102" s="309">
        <v>1</v>
      </c>
      <c r="H102" s="310">
        <f t="shared" si="1"/>
        <v>33</v>
      </c>
      <c r="I102" s="298"/>
      <c r="J102" s="298"/>
      <c r="K102" s="298"/>
      <c r="L102" s="298"/>
      <c r="M102" s="298"/>
      <c r="N102" s="299"/>
      <c r="O102" s="533"/>
    </row>
    <row r="103" spans="1:15" ht="15" customHeight="1" x14ac:dyDescent="0.25">
      <c r="A103" s="77" t="s">
        <v>235</v>
      </c>
      <c r="B103" s="74"/>
      <c r="C103" s="1421"/>
      <c r="D103" s="168" t="s">
        <v>236</v>
      </c>
      <c r="E103" s="96" t="s">
        <v>40</v>
      </c>
      <c r="F103" s="208">
        <v>33</v>
      </c>
      <c r="G103" s="142">
        <v>1</v>
      </c>
      <c r="H103" s="221">
        <f t="shared" si="1"/>
        <v>33</v>
      </c>
      <c r="I103" s="64"/>
      <c r="J103" s="64"/>
      <c r="K103" s="64"/>
      <c r="L103" s="64"/>
      <c r="M103" s="64"/>
      <c r="N103" s="66"/>
      <c r="O103" s="534"/>
    </row>
    <row r="104" spans="1:15" ht="23.25" x14ac:dyDescent="0.25">
      <c r="A104" s="77" t="s">
        <v>237</v>
      </c>
      <c r="B104" s="74"/>
      <c r="C104" s="1421"/>
      <c r="D104" s="168" t="s">
        <v>238</v>
      </c>
      <c r="E104" s="96" t="s">
        <v>40</v>
      </c>
      <c r="F104" s="208">
        <v>33</v>
      </c>
      <c r="G104" s="142">
        <v>0</v>
      </c>
      <c r="H104" s="221">
        <f t="shared" si="1"/>
        <v>0</v>
      </c>
      <c r="I104" s="64"/>
      <c r="J104" s="64"/>
      <c r="K104" s="64"/>
      <c r="L104" s="64"/>
      <c r="M104" s="64"/>
      <c r="N104" s="66"/>
      <c r="O104" s="534"/>
    </row>
    <row r="105" spans="1:15" ht="16.5" customHeight="1" x14ac:dyDescent="0.25">
      <c r="A105" s="77" t="s">
        <v>239</v>
      </c>
      <c r="B105" s="74"/>
      <c r="C105" s="1421"/>
      <c r="D105" s="168" t="s">
        <v>240</v>
      </c>
      <c r="E105" s="96" t="s">
        <v>40</v>
      </c>
      <c r="F105" s="208">
        <v>225</v>
      </c>
      <c r="G105" s="142">
        <v>1</v>
      </c>
      <c r="H105" s="221">
        <f t="shared" si="1"/>
        <v>225</v>
      </c>
      <c r="I105" s="127"/>
      <c r="J105" s="64"/>
      <c r="K105" s="64"/>
      <c r="L105" s="64"/>
      <c r="M105" s="64"/>
      <c r="N105" s="66"/>
      <c r="O105" s="534"/>
    </row>
    <row r="106" spans="1:15" ht="23.25" x14ac:dyDescent="0.25">
      <c r="A106" s="77" t="s">
        <v>241</v>
      </c>
      <c r="B106" s="74"/>
      <c r="C106" s="1421"/>
      <c r="D106" s="168" t="s">
        <v>242</v>
      </c>
      <c r="E106" s="96" t="s">
        <v>40</v>
      </c>
      <c r="F106" s="208">
        <v>225</v>
      </c>
      <c r="G106" s="142">
        <v>1</v>
      </c>
      <c r="H106" s="221">
        <f t="shared" si="1"/>
        <v>225</v>
      </c>
      <c r="I106" s="64"/>
      <c r="J106" s="64"/>
      <c r="K106" s="64"/>
      <c r="L106" s="64"/>
      <c r="M106" s="64"/>
      <c r="N106" s="66"/>
      <c r="O106" s="534"/>
    </row>
    <row r="107" spans="1:15" ht="14.25" customHeight="1" x14ac:dyDescent="0.25">
      <c r="A107" s="77" t="s">
        <v>243</v>
      </c>
      <c r="B107" s="74"/>
      <c r="C107" s="1421"/>
      <c r="D107" s="168" t="s">
        <v>244</v>
      </c>
      <c r="E107" s="96" t="s">
        <v>40</v>
      </c>
      <c r="F107" s="208">
        <v>225</v>
      </c>
      <c r="G107" s="142">
        <v>1</v>
      </c>
      <c r="H107" s="221">
        <f t="shared" si="1"/>
        <v>225</v>
      </c>
      <c r="I107" s="64"/>
      <c r="J107" s="64"/>
      <c r="K107" s="64"/>
      <c r="L107" s="64"/>
      <c r="M107" s="64"/>
      <c r="N107" s="66"/>
      <c r="O107" s="534"/>
    </row>
    <row r="108" spans="1:15" ht="14.25" customHeight="1" x14ac:dyDescent="0.25">
      <c r="A108" s="77"/>
      <c r="B108" s="74"/>
      <c r="C108" s="1421"/>
      <c r="D108" s="170" t="s">
        <v>245</v>
      </c>
      <c r="E108" s="96" t="s">
        <v>40</v>
      </c>
      <c r="F108" s="266">
        <v>200</v>
      </c>
      <c r="G108" s="267">
        <v>1</v>
      </c>
      <c r="H108" s="268">
        <f t="shared" si="1"/>
        <v>200</v>
      </c>
      <c r="I108" s="64"/>
      <c r="J108" s="64"/>
      <c r="K108" s="64"/>
      <c r="L108" s="64"/>
      <c r="M108" s="64"/>
      <c r="N108" s="66"/>
      <c r="O108" s="534"/>
    </row>
    <row r="109" spans="1:15" ht="16.5" thickBot="1" x14ac:dyDescent="0.3">
      <c r="A109" s="289" t="s">
        <v>246</v>
      </c>
      <c r="B109" s="290"/>
      <c r="C109" s="1483"/>
      <c r="D109" s="313" t="s">
        <v>247</v>
      </c>
      <c r="E109" s="314" t="s">
        <v>40</v>
      </c>
      <c r="F109" s="351">
        <v>200</v>
      </c>
      <c r="G109" s="337">
        <v>1</v>
      </c>
      <c r="H109" s="338">
        <f t="shared" si="1"/>
        <v>200</v>
      </c>
      <c r="I109" s="274"/>
      <c r="J109" s="274"/>
      <c r="K109" s="274"/>
      <c r="L109" s="274"/>
      <c r="M109" s="274"/>
      <c r="N109" s="292"/>
      <c r="O109" s="535"/>
    </row>
    <row r="110" spans="1:15" ht="15.75" x14ac:dyDescent="0.25">
      <c r="A110" s="293" t="s">
        <v>248</v>
      </c>
      <c r="B110" s="294"/>
      <c r="C110" s="1475" t="s">
        <v>249</v>
      </c>
      <c r="D110" s="308" t="s">
        <v>250</v>
      </c>
      <c r="E110" s="306" t="s">
        <v>40</v>
      </c>
      <c r="F110" s="349">
        <v>46.2</v>
      </c>
      <c r="G110" s="309">
        <v>0</v>
      </c>
      <c r="H110" s="310">
        <f t="shared" si="1"/>
        <v>0</v>
      </c>
      <c r="I110" s="298"/>
      <c r="J110" s="298"/>
      <c r="K110" s="298"/>
      <c r="L110" s="298"/>
      <c r="M110" s="298"/>
      <c r="N110" s="299"/>
      <c r="O110" s="533"/>
    </row>
    <row r="111" spans="1:15" ht="15.75" x14ac:dyDescent="0.25">
      <c r="A111" s="77" t="s">
        <v>251</v>
      </c>
      <c r="B111" s="74"/>
      <c r="C111" s="1412"/>
      <c r="D111" s="168" t="s">
        <v>252</v>
      </c>
      <c r="E111" s="96" t="s">
        <v>40</v>
      </c>
      <c r="F111" s="208">
        <v>46.2</v>
      </c>
      <c r="G111" s="142">
        <v>0</v>
      </c>
      <c r="H111" s="221">
        <f t="shared" si="1"/>
        <v>0</v>
      </c>
      <c r="I111" s="64"/>
      <c r="J111" s="64"/>
      <c r="K111" s="64"/>
      <c r="L111" s="64"/>
      <c r="M111" s="64"/>
      <c r="N111" s="66"/>
      <c r="O111" s="534"/>
    </row>
    <row r="112" spans="1:15" ht="16.5" thickBot="1" x14ac:dyDescent="0.3">
      <c r="A112" s="289" t="s">
        <v>253</v>
      </c>
      <c r="B112" s="290"/>
      <c r="C112" s="1476"/>
      <c r="D112" s="291" t="s">
        <v>254</v>
      </c>
      <c r="E112" s="314" t="s">
        <v>40</v>
      </c>
      <c r="F112" s="278">
        <v>46.2</v>
      </c>
      <c r="G112" s="301">
        <v>0</v>
      </c>
      <c r="H112" s="302">
        <f t="shared" si="1"/>
        <v>0</v>
      </c>
      <c r="I112" s="274"/>
      <c r="J112" s="274"/>
      <c r="K112" s="274"/>
      <c r="L112" s="274"/>
      <c r="M112" s="274"/>
      <c r="N112" s="292"/>
      <c r="O112" s="535"/>
    </row>
    <row r="113" spans="1:15" ht="15.75" x14ac:dyDescent="0.25">
      <c r="A113" s="293" t="s">
        <v>255</v>
      </c>
      <c r="B113" s="294"/>
      <c r="C113" s="1495" t="s">
        <v>256</v>
      </c>
      <c r="D113" s="308" t="s">
        <v>257</v>
      </c>
      <c r="E113" s="306" t="s">
        <v>106</v>
      </c>
      <c r="F113" s="349">
        <v>360</v>
      </c>
      <c r="G113" s="309">
        <v>6</v>
      </c>
      <c r="H113" s="310">
        <f t="shared" si="1"/>
        <v>2160</v>
      </c>
      <c r="I113" s="298"/>
      <c r="J113" s="298"/>
      <c r="K113" s="298"/>
      <c r="L113" s="298"/>
      <c r="M113" s="298"/>
      <c r="N113" s="299"/>
      <c r="O113" s="533"/>
    </row>
    <row r="114" spans="1:15" ht="15.75" x14ac:dyDescent="0.25">
      <c r="A114" s="77" t="s">
        <v>258</v>
      </c>
      <c r="B114" s="74"/>
      <c r="C114" s="1496"/>
      <c r="D114" s="164" t="s">
        <v>259</v>
      </c>
      <c r="E114" s="96" t="s">
        <v>40</v>
      </c>
      <c r="F114" s="266">
        <v>99</v>
      </c>
      <c r="G114" s="267">
        <v>0</v>
      </c>
      <c r="H114" s="268">
        <f t="shared" si="1"/>
        <v>0</v>
      </c>
      <c r="I114" s="64"/>
      <c r="J114" s="64"/>
      <c r="K114" s="64"/>
      <c r="L114" s="64"/>
      <c r="M114" s="64"/>
      <c r="N114" s="66"/>
      <c r="O114" s="534"/>
    </row>
    <row r="115" spans="1:15" ht="21.75" customHeight="1" x14ac:dyDescent="0.25">
      <c r="A115" s="77" t="s">
        <v>260</v>
      </c>
      <c r="B115" s="74"/>
      <c r="C115" s="1496"/>
      <c r="D115" s="169" t="s">
        <v>261</v>
      </c>
      <c r="E115" s="96" t="s">
        <v>40</v>
      </c>
      <c r="F115" s="208">
        <v>417.13</v>
      </c>
      <c r="G115" s="142">
        <v>1</v>
      </c>
      <c r="H115" s="221">
        <f t="shared" si="1"/>
        <v>417.13</v>
      </c>
      <c r="I115" s="64"/>
      <c r="J115" s="64"/>
      <c r="K115" s="64"/>
      <c r="L115" s="64"/>
      <c r="M115" s="64"/>
      <c r="N115" s="66"/>
      <c r="O115" s="534"/>
    </row>
    <row r="116" spans="1:15" ht="15.75" x14ac:dyDescent="0.25">
      <c r="A116" s="77" t="s">
        <v>262</v>
      </c>
      <c r="B116" s="74"/>
      <c r="C116" s="1496"/>
      <c r="D116" s="173" t="s">
        <v>263</v>
      </c>
      <c r="E116" s="96" t="s">
        <v>40</v>
      </c>
      <c r="F116" s="208">
        <v>115</v>
      </c>
      <c r="G116" s="142">
        <v>0</v>
      </c>
      <c r="H116" s="221">
        <f t="shared" si="1"/>
        <v>0</v>
      </c>
      <c r="I116" s="64"/>
      <c r="J116" s="64"/>
      <c r="K116" s="64"/>
      <c r="L116" s="64"/>
      <c r="M116" s="64"/>
      <c r="N116" s="66"/>
      <c r="O116" s="534"/>
    </row>
    <row r="117" spans="1:15" ht="16.5" thickBot="1" x14ac:dyDescent="0.3">
      <c r="A117" s="430"/>
      <c r="B117" s="431"/>
      <c r="C117" s="1497"/>
      <c r="D117" s="432" t="s">
        <v>264</v>
      </c>
      <c r="E117" s="433" t="s">
        <v>40</v>
      </c>
      <c r="F117" s="434"/>
      <c r="G117" s="419">
        <v>0</v>
      </c>
      <c r="H117" s="435">
        <f t="shared" si="1"/>
        <v>0</v>
      </c>
      <c r="I117" s="436"/>
      <c r="J117" s="436"/>
      <c r="K117" s="436"/>
      <c r="L117" s="436"/>
      <c r="M117" s="436"/>
      <c r="N117" s="437"/>
      <c r="O117" s="691"/>
    </row>
    <row r="118" spans="1:15" ht="15.75" x14ac:dyDescent="0.25">
      <c r="A118" s="156" t="s">
        <v>265</v>
      </c>
      <c r="B118" s="73"/>
      <c r="C118" s="1421" t="s">
        <v>266</v>
      </c>
      <c r="D118" s="167" t="s">
        <v>267</v>
      </c>
      <c r="E118" s="387" t="s">
        <v>40</v>
      </c>
      <c r="F118" s="207">
        <v>55</v>
      </c>
      <c r="G118" s="143">
        <v>1</v>
      </c>
      <c r="H118" s="201">
        <f t="shared" si="1"/>
        <v>55</v>
      </c>
      <c r="I118" s="65"/>
      <c r="J118" s="65"/>
      <c r="K118" s="65"/>
      <c r="L118" s="65"/>
      <c r="M118" s="65"/>
      <c r="N118" s="83"/>
      <c r="O118" s="540"/>
    </row>
    <row r="119" spans="1:15" ht="16.5" thickBot="1" x14ac:dyDescent="0.3">
      <c r="A119" s="289" t="s">
        <v>268</v>
      </c>
      <c r="B119" s="290"/>
      <c r="C119" s="1483"/>
      <c r="D119" s="291" t="s">
        <v>269</v>
      </c>
      <c r="E119" s="314" t="s">
        <v>40</v>
      </c>
      <c r="F119" s="278">
        <v>88</v>
      </c>
      <c r="G119" s="301">
        <v>1</v>
      </c>
      <c r="H119" s="302">
        <f t="shared" si="1"/>
        <v>88</v>
      </c>
      <c r="I119" s="274"/>
      <c r="J119" s="274"/>
      <c r="K119" s="274"/>
      <c r="L119" s="274"/>
      <c r="M119" s="274"/>
      <c r="N119" s="292"/>
      <c r="O119" s="535"/>
    </row>
    <row r="120" spans="1:15" ht="15.75" customHeight="1" x14ac:dyDescent="0.25">
      <c r="A120" s="293" t="s">
        <v>270</v>
      </c>
      <c r="B120" s="294"/>
      <c r="C120" s="1469" t="s">
        <v>271</v>
      </c>
      <c r="D120" s="308" t="s">
        <v>272</v>
      </c>
      <c r="E120" s="306" t="s">
        <v>40</v>
      </c>
      <c r="F120" s="349">
        <v>59.13</v>
      </c>
      <c r="G120" s="309">
        <v>0</v>
      </c>
      <c r="H120" s="310">
        <f t="shared" si="1"/>
        <v>0</v>
      </c>
      <c r="I120" s="298"/>
      <c r="J120" s="298"/>
      <c r="K120" s="298"/>
      <c r="L120" s="298"/>
      <c r="M120" s="298"/>
      <c r="N120" s="299"/>
      <c r="O120" s="533"/>
    </row>
    <row r="121" spans="1:15" ht="15.75" customHeight="1" thickBot="1" x14ac:dyDescent="0.3">
      <c r="A121" s="289" t="s">
        <v>273</v>
      </c>
      <c r="B121" s="290"/>
      <c r="C121" s="1470"/>
      <c r="D121" s="313" t="s">
        <v>274</v>
      </c>
      <c r="E121" s="314" t="s">
        <v>40</v>
      </c>
      <c r="F121" s="351">
        <v>90</v>
      </c>
      <c r="G121" s="337">
        <v>1</v>
      </c>
      <c r="H121" s="338">
        <f t="shared" si="1"/>
        <v>90</v>
      </c>
      <c r="I121" s="427"/>
      <c r="J121" s="274"/>
      <c r="K121" s="274"/>
      <c r="L121" s="274"/>
      <c r="M121" s="274"/>
      <c r="N121" s="292"/>
      <c r="O121" s="535"/>
    </row>
    <row r="122" spans="1:15" ht="16.5" customHeight="1" thickBot="1" x14ac:dyDescent="0.3">
      <c r="A122" s="318" t="s">
        <v>275</v>
      </c>
      <c r="B122" s="355"/>
      <c r="C122" s="356" t="s">
        <v>276</v>
      </c>
      <c r="D122" s="357" t="s">
        <v>277</v>
      </c>
      <c r="E122" s="330" t="s">
        <v>40</v>
      </c>
      <c r="F122" s="348">
        <v>2216.27</v>
      </c>
      <c r="G122" s="335">
        <v>0</v>
      </c>
      <c r="H122" s="336">
        <f t="shared" si="1"/>
        <v>0</v>
      </c>
      <c r="I122" s="324"/>
      <c r="J122" s="324"/>
      <c r="K122" s="324"/>
      <c r="L122" s="324"/>
      <c r="M122" s="324"/>
      <c r="N122" s="325"/>
      <c r="O122" s="536"/>
    </row>
    <row r="123" spans="1:15" ht="15" customHeight="1" thickBot="1" x14ac:dyDescent="0.3">
      <c r="A123" s="318" t="s">
        <v>278</v>
      </c>
      <c r="B123" s="319"/>
      <c r="C123" s="358" t="s">
        <v>279</v>
      </c>
      <c r="D123" s="321"/>
      <c r="E123" s="330" t="s">
        <v>40</v>
      </c>
      <c r="F123" s="348"/>
      <c r="G123" s="335">
        <v>0</v>
      </c>
      <c r="H123" s="336">
        <f t="shared" si="1"/>
        <v>0</v>
      </c>
      <c r="I123" s="324"/>
      <c r="J123" s="324"/>
      <c r="K123" s="324"/>
      <c r="L123" s="324"/>
      <c r="M123" s="324"/>
      <c r="N123" s="325"/>
      <c r="O123" s="536"/>
    </row>
    <row r="124" spans="1:15" ht="15.75" customHeight="1" thickBot="1" x14ac:dyDescent="0.3">
      <c r="A124" s="318" t="s">
        <v>280</v>
      </c>
      <c r="B124" s="319"/>
      <c r="C124" s="847" t="s">
        <v>281</v>
      </c>
      <c r="D124" s="321" t="s">
        <v>282</v>
      </c>
      <c r="E124" s="330" t="s">
        <v>40</v>
      </c>
      <c r="F124" s="348">
        <v>86.96</v>
      </c>
      <c r="G124" s="335">
        <v>0</v>
      </c>
      <c r="H124" s="336">
        <f t="shared" si="1"/>
        <v>0</v>
      </c>
      <c r="I124" s="324"/>
      <c r="J124" s="324"/>
      <c r="K124" s="324"/>
      <c r="L124" s="324"/>
      <c r="M124" s="324"/>
      <c r="N124" s="325"/>
      <c r="O124" s="536"/>
    </row>
    <row r="125" spans="1:15" ht="15" customHeight="1" thickBot="1" x14ac:dyDescent="0.3">
      <c r="A125" s="318" t="s">
        <v>283</v>
      </c>
      <c r="B125" s="319"/>
      <c r="C125" s="359" t="s">
        <v>284</v>
      </c>
      <c r="D125" s="321" t="s">
        <v>285</v>
      </c>
      <c r="E125" s="330" t="s">
        <v>40</v>
      </c>
      <c r="F125" s="348">
        <v>97.46</v>
      </c>
      <c r="G125" s="335">
        <v>0</v>
      </c>
      <c r="H125" s="336">
        <f t="shared" si="1"/>
        <v>0</v>
      </c>
      <c r="I125" s="324"/>
      <c r="J125" s="324"/>
      <c r="K125" s="324"/>
      <c r="L125" s="324"/>
      <c r="M125" s="324"/>
      <c r="N125" s="325"/>
      <c r="O125" s="536"/>
    </row>
    <row r="126" spans="1:15" ht="16.5" thickBot="1" x14ac:dyDescent="0.3">
      <c r="A126" s="318" t="s">
        <v>286</v>
      </c>
      <c r="B126" s="319"/>
      <c r="C126" s="358" t="s">
        <v>287</v>
      </c>
      <c r="D126" s="350" t="s">
        <v>287</v>
      </c>
      <c r="E126" s="330" t="s">
        <v>40</v>
      </c>
      <c r="F126" s="348">
        <v>783.59</v>
      </c>
      <c r="G126" s="335">
        <v>0</v>
      </c>
      <c r="H126" s="336">
        <f t="shared" si="1"/>
        <v>0</v>
      </c>
      <c r="I126" s="324"/>
      <c r="J126" s="324"/>
      <c r="K126" s="324"/>
      <c r="L126" s="324"/>
      <c r="M126" s="324"/>
      <c r="N126" s="325"/>
      <c r="O126" s="536"/>
    </row>
    <row r="127" spans="1:15" ht="16.5" thickBot="1" x14ac:dyDescent="0.3">
      <c r="A127" s="318" t="s">
        <v>288</v>
      </c>
      <c r="B127" s="319"/>
      <c r="C127" s="358" t="s">
        <v>289</v>
      </c>
      <c r="D127" s="350" t="s">
        <v>289</v>
      </c>
      <c r="E127" s="330" t="s">
        <v>40</v>
      </c>
      <c r="F127" s="348">
        <v>619.85</v>
      </c>
      <c r="G127" s="335">
        <v>0</v>
      </c>
      <c r="H127" s="336">
        <f t="shared" si="1"/>
        <v>0</v>
      </c>
      <c r="I127" s="324"/>
      <c r="J127" s="324"/>
      <c r="K127" s="324"/>
      <c r="L127" s="324"/>
      <c r="M127" s="324"/>
      <c r="N127" s="325"/>
      <c r="O127" s="536"/>
    </row>
    <row r="128" spans="1:15" ht="16.5" thickBot="1" x14ac:dyDescent="0.3">
      <c r="A128" s="340" t="s">
        <v>290</v>
      </c>
      <c r="B128" s="341"/>
      <c r="C128" s="360" t="s">
        <v>291</v>
      </c>
      <c r="D128" s="361" t="s">
        <v>291</v>
      </c>
      <c r="E128" s="330" t="s">
        <v>40</v>
      </c>
      <c r="F128" s="362">
        <v>744.6</v>
      </c>
      <c r="G128" s="335">
        <v>0</v>
      </c>
      <c r="H128" s="336">
        <f t="shared" si="1"/>
        <v>0</v>
      </c>
      <c r="I128" s="324"/>
      <c r="J128" s="324"/>
      <c r="K128" s="324"/>
      <c r="L128" s="324"/>
      <c r="M128" s="324"/>
      <c r="N128" s="325"/>
      <c r="O128" s="536"/>
    </row>
    <row r="129" spans="1:15" ht="17.25" customHeight="1" thickBot="1" x14ac:dyDescent="0.3">
      <c r="A129" s="340" t="s">
        <v>292</v>
      </c>
      <c r="B129" s="341"/>
      <c r="C129" s="360" t="s">
        <v>293</v>
      </c>
      <c r="D129" s="339" t="s">
        <v>294</v>
      </c>
      <c r="E129" s="330" t="s">
        <v>40</v>
      </c>
      <c r="F129" s="362">
        <v>631.54999999999995</v>
      </c>
      <c r="G129" s="335">
        <v>0</v>
      </c>
      <c r="H129" s="336">
        <f t="shared" si="1"/>
        <v>0</v>
      </c>
      <c r="I129" s="324"/>
      <c r="J129" s="324"/>
      <c r="K129" s="324"/>
      <c r="L129" s="324"/>
      <c r="M129" s="324"/>
      <c r="N129" s="325"/>
      <c r="O129" s="536"/>
    </row>
    <row r="130" spans="1:15" ht="24" customHeight="1" thickBot="1" x14ac:dyDescent="0.3">
      <c r="A130" s="318" t="s">
        <v>295</v>
      </c>
      <c r="B130" s="318"/>
      <c r="C130" s="363" t="s">
        <v>296</v>
      </c>
      <c r="D130" s="364" t="s">
        <v>296</v>
      </c>
      <c r="E130" s="330" t="s">
        <v>40</v>
      </c>
      <c r="F130" s="348">
        <v>732.27</v>
      </c>
      <c r="G130" s="335">
        <v>0</v>
      </c>
      <c r="H130" s="336">
        <f t="shared" si="1"/>
        <v>0</v>
      </c>
      <c r="I130" s="324"/>
      <c r="J130" s="324"/>
      <c r="K130" s="324"/>
      <c r="L130" s="324"/>
      <c r="M130" s="324"/>
      <c r="N130" s="325"/>
      <c r="O130" s="536"/>
    </row>
    <row r="131" spans="1:15" ht="16.899999999999999" customHeight="1" thickBot="1" x14ac:dyDescent="0.3">
      <c r="A131" s="318"/>
      <c r="B131" s="318"/>
      <c r="C131" s="363" t="s">
        <v>297</v>
      </c>
      <c r="D131" s="364" t="s">
        <v>297</v>
      </c>
      <c r="E131" s="330" t="s">
        <v>40</v>
      </c>
      <c r="F131" s="348"/>
      <c r="G131" s="335">
        <v>0</v>
      </c>
      <c r="H131" s="336">
        <f t="shared" si="1"/>
        <v>0</v>
      </c>
      <c r="I131" s="324"/>
      <c r="J131" s="324"/>
      <c r="K131" s="324"/>
      <c r="L131" s="324"/>
      <c r="M131" s="324"/>
      <c r="N131" s="325"/>
      <c r="O131" s="536"/>
    </row>
    <row r="132" spans="1:15" ht="15" customHeight="1" thickBot="1" x14ac:dyDescent="0.3">
      <c r="A132" s="318" t="s">
        <v>298</v>
      </c>
      <c r="B132" s="319"/>
      <c r="C132" s="365" t="s">
        <v>299</v>
      </c>
      <c r="D132" s="366" t="s">
        <v>299</v>
      </c>
      <c r="E132" s="330" t="s">
        <v>40</v>
      </c>
      <c r="F132" s="348">
        <v>237.57</v>
      </c>
      <c r="G132" s="335">
        <v>0</v>
      </c>
      <c r="H132" s="336">
        <f t="shared" si="1"/>
        <v>0</v>
      </c>
      <c r="I132" s="324"/>
      <c r="J132" s="324"/>
      <c r="K132" s="324"/>
      <c r="L132" s="324"/>
      <c r="M132" s="324"/>
      <c r="N132" s="325"/>
      <c r="O132" s="536"/>
    </row>
    <row r="133" spans="1:15" ht="16.5" thickBot="1" x14ac:dyDescent="0.3">
      <c r="A133" s="318" t="s">
        <v>300</v>
      </c>
      <c r="B133" s="319"/>
      <c r="C133" s="350" t="s">
        <v>301</v>
      </c>
      <c r="D133" s="350" t="s">
        <v>301</v>
      </c>
      <c r="E133" s="330" t="s">
        <v>40</v>
      </c>
      <c r="F133" s="348">
        <v>528</v>
      </c>
      <c r="G133" s="335">
        <v>0</v>
      </c>
      <c r="H133" s="336">
        <f t="shared" si="1"/>
        <v>0</v>
      </c>
      <c r="I133" s="324"/>
      <c r="J133" s="324"/>
      <c r="K133" s="324"/>
      <c r="L133" s="324"/>
      <c r="M133" s="324"/>
      <c r="N133" s="325"/>
      <c r="O133" s="536"/>
    </row>
    <row r="134" spans="1:15" ht="15.75" customHeight="1" x14ac:dyDescent="0.25">
      <c r="A134" s="303" t="s">
        <v>302</v>
      </c>
      <c r="B134" s="304"/>
      <c r="C134" s="1354" t="s">
        <v>303</v>
      </c>
      <c r="D134" s="305" t="s">
        <v>435</v>
      </c>
      <c r="E134" s="306" t="s">
        <v>40</v>
      </c>
      <c r="F134" s="848"/>
      <c r="G134" s="309">
        <v>0</v>
      </c>
      <c r="H134" s="310">
        <f t="shared" si="1"/>
        <v>0</v>
      </c>
      <c r="I134" s="298"/>
      <c r="J134" s="298"/>
      <c r="K134" s="298"/>
      <c r="L134" s="298"/>
      <c r="M134" s="298"/>
      <c r="N134" s="299"/>
      <c r="O134" s="533"/>
    </row>
    <row r="135" spans="1:15" ht="16.5" thickBot="1" x14ac:dyDescent="0.3">
      <c r="A135" s="289" t="s">
        <v>305</v>
      </c>
      <c r="B135" s="290"/>
      <c r="C135" s="1355"/>
      <c r="D135" s="291" t="s">
        <v>306</v>
      </c>
      <c r="E135" s="314" t="s">
        <v>40</v>
      </c>
      <c r="F135" s="278"/>
      <c r="G135" s="301">
        <v>0</v>
      </c>
      <c r="H135" s="302">
        <f t="shared" si="1"/>
        <v>0</v>
      </c>
      <c r="I135" s="274"/>
      <c r="J135" s="274"/>
      <c r="K135" s="274"/>
      <c r="L135" s="274"/>
      <c r="M135" s="274"/>
      <c r="N135" s="292"/>
      <c r="O135" s="535"/>
    </row>
    <row r="136" spans="1:15" ht="15.75" x14ac:dyDescent="0.25">
      <c r="A136" s="293" t="s">
        <v>307</v>
      </c>
      <c r="B136" s="294"/>
      <c r="C136" s="1491" t="s">
        <v>308</v>
      </c>
      <c r="D136" s="308" t="s">
        <v>309</v>
      </c>
      <c r="E136" s="306" t="s">
        <v>40</v>
      </c>
      <c r="F136" s="349">
        <v>34</v>
      </c>
      <c r="G136" s="309">
        <v>0</v>
      </c>
      <c r="H136" s="310">
        <f t="shared" si="1"/>
        <v>0</v>
      </c>
      <c r="I136" s="298"/>
      <c r="J136" s="298"/>
      <c r="K136" s="298"/>
      <c r="L136" s="298"/>
      <c r="M136" s="298"/>
      <c r="N136" s="299"/>
      <c r="O136" s="533"/>
    </row>
    <row r="137" spans="1:15" ht="15.75" x14ac:dyDescent="0.25">
      <c r="A137" s="77" t="s">
        <v>310</v>
      </c>
      <c r="B137" s="74"/>
      <c r="C137" s="1421"/>
      <c r="D137" s="175" t="s">
        <v>311</v>
      </c>
      <c r="E137" s="96" t="s">
        <v>40</v>
      </c>
      <c r="F137" s="208">
        <v>94.54</v>
      </c>
      <c r="G137" s="142">
        <v>0</v>
      </c>
      <c r="H137" s="221">
        <f t="shared" si="1"/>
        <v>0</v>
      </c>
      <c r="I137" s="64"/>
      <c r="J137" s="64"/>
      <c r="K137" s="64"/>
      <c r="L137" s="64"/>
      <c r="M137" s="64"/>
      <c r="N137" s="66"/>
      <c r="O137" s="534"/>
    </row>
    <row r="138" spans="1:15" ht="16.5" thickBot="1" x14ac:dyDescent="0.3">
      <c r="A138" s="289" t="s">
        <v>312</v>
      </c>
      <c r="B138" s="290"/>
      <c r="C138" s="1483"/>
      <c r="D138" s="367" t="s">
        <v>313</v>
      </c>
      <c r="E138" s="314" t="s">
        <v>40</v>
      </c>
      <c r="F138" s="278">
        <v>158.38</v>
      </c>
      <c r="G138" s="301">
        <v>0</v>
      </c>
      <c r="H138" s="302">
        <f t="shared" si="1"/>
        <v>0</v>
      </c>
      <c r="I138" s="274"/>
      <c r="J138" s="274"/>
      <c r="K138" s="274"/>
      <c r="L138" s="274"/>
      <c r="M138" s="274"/>
      <c r="N138" s="292"/>
      <c r="O138" s="535"/>
    </row>
    <row r="139" spans="1:15" ht="15.75" x14ac:dyDescent="0.25">
      <c r="A139" s="293" t="s">
        <v>314</v>
      </c>
      <c r="B139" s="294"/>
      <c r="C139" s="1491" t="s">
        <v>315</v>
      </c>
      <c r="D139" s="295" t="s">
        <v>316</v>
      </c>
      <c r="E139" s="306" t="s">
        <v>40</v>
      </c>
      <c r="F139" s="349">
        <v>39.369999999999997</v>
      </c>
      <c r="G139" s="309">
        <v>0</v>
      </c>
      <c r="H139" s="310">
        <f t="shared" si="1"/>
        <v>0</v>
      </c>
      <c r="I139" s="298"/>
      <c r="J139" s="298"/>
      <c r="K139" s="298"/>
      <c r="L139" s="298"/>
      <c r="M139" s="298"/>
      <c r="N139" s="299"/>
      <c r="O139" s="533"/>
    </row>
    <row r="140" spans="1:15" ht="15.75" x14ac:dyDescent="0.25">
      <c r="A140" s="157" t="s">
        <v>317</v>
      </c>
      <c r="B140" s="76"/>
      <c r="C140" s="1421"/>
      <c r="D140" s="171" t="s">
        <v>318</v>
      </c>
      <c r="E140" s="96" t="s">
        <v>40</v>
      </c>
      <c r="F140" s="266">
        <v>25</v>
      </c>
      <c r="G140" s="142">
        <v>2</v>
      </c>
      <c r="H140" s="221">
        <f t="shared" si="1"/>
        <v>50</v>
      </c>
      <c r="I140" s="64"/>
      <c r="J140" s="64"/>
      <c r="K140" s="64"/>
      <c r="L140" s="64"/>
      <c r="M140" s="64"/>
      <c r="N140" s="66"/>
      <c r="O140" s="534"/>
    </row>
    <row r="141" spans="1:15" ht="23.25" x14ac:dyDescent="0.25">
      <c r="A141" s="77" t="s">
        <v>319</v>
      </c>
      <c r="B141" s="74"/>
      <c r="C141" s="1421"/>
      <c r="D141" s="168" t="s">
        <v>320</v>
      </c>
      <c r="E141" s="96" t="s">
        <v>40</v>
      </c>
      <c r="F141" s="208">
        <v>70</v>
      </c>
      <c r="G141" s="142">
        <v>0</v>
      </c>
      <c r="H141" s="221">
        <f t="shared" si="1"/>
        <v>0</v>
      </c>
      <c r="I141" s="64"/>
      <c r="J141" s="64"/>
      <c r="K141" s="64"/>
      <c r="L141" s="64"/>
      <c r="M141" s="64"/>
      <c r="N141" s="66"/>
      <c r="O141" s="534"/>
    </row>
    <row r="142" spans="1:15" ht="24" thickBot="1" x14ac:dyDescent="0.3">
      <c r="A142" s="289" t="s">
        <v>321</v>
      </c>
      <c r="B142" s="290"/>
      <c r="C142" s="1483"/>
      <c r="D142" s="291" t="s">
        <v>322</v>
      </c>
      <c r="E142" s="314" t="s">
        <v>40</v>
      </c>
      <c r="F142" s="278">
        <v>50</v>
      </c>
      <c r="G142" s="301">
        <v>0</v>
      </c>
      <c r="H142" s="302">
        <f t="shared" si="1"/>
        <v>0</v>
      </c>
      <c r="I142" s="274"/>
      <c r="J142" s="274"/>
      <c r="K142" s="274"/>
      <c r="L142" s="274"/>
      <c r="M142" s="274"/>
      <c r="N142" s="292"/>
      <c r="O142" s="535"/>
    </row>
    <row r="143" spans="1:15" ht="15.75" x14ac:dyDescent="0.25">
      <c r="A143" s="293" t="s">
        <v>323</v>
      </c>
      <c r="B143" s="294"/>
      <c r="C143" s="1491" t="s">
        <v>324</v>
      </c>
      <c r="D143" s="308" t="s">
        <v>325</v>
      </c>
      <c r="E143" s="306" t="s">
        <v>40</v>
      </c>
      <c r="F143" s="349">
        <v>28.65</v>
      </c>
      <c r="G143" s="309">
        <v>0</v>
      </c>
      <c r="H143" s="310">
        <f t="shared" si="1"/>
        <v>0</v>
      </c>
      <c r="I143" s="298"/>
      <c r="J143" s="298"/>
      <c r="K143" s="298"/>
      <c r="L143" s="298"/>
      <c r="M143" s="298"/>
      <c r="N143" s="299"/>
      <c r="O143" s="533"/>
    </row>
    <row r="144" spans="1:15" ht="15.75" x14ac:dyDescent="0.25">
      <c r="A144" s="77" t="s">
        <v>326</v>
      </c>
      <c r="B144" s="74"/>
      <c r="C144" s="1421"/>
      <c r="D144" s="168" t="s">
        <v>327</v>
      </c>
      <c r="E144" s="96" t="s">
        <v>40</v>
      </c>
      <c r="F144" s="208">
        <v>28.65</v>
      </c>
      <c r="G144" s="142">
        <v>0</v>
      </c>
      <c r="H144" s="221">
        <f t="shared" si="1"/>
        <v>0</v>
      </c>
      <c r="I144" s="64"/>
      <c r="J144" s="64"/>
      <c r="K144" s="64"/>
      <c r="L144" s="64"/>
      <c r="M144" s="64"/>
      <c r="N144" s="66"/>
      <c r="O144" s="534"/>
    </row>
    <row r="145" spans="1:15" ht="15.75" x14ac:dyDescent="0.25">
      <c r="A145" s="77" t="s">
        <v>328</v>
      </c>
      <c r="B145" s="74"/>
      <c r="C145" s="1421"/>
      <c r="D145" s="168" t="s">
        <v>329</v>
      </c>
      <c r="E145" s="96" t="s">
        <v>40</v>
      </c>
      <c r="F145" s="208">
        <v>29.82</v>
      </c>
      <c r="G145" s="267">
        <v>0</v>
      </c>
      <c r="H145" s="221">
        <f t="shared" si="1"/>
        <v>0</v>
      </c>
      <c r="I145" s="64"/>
      <c r="J145" s="64"/>
      <c r="K145" s="64"/>
      <c r="L145" s="64"/>
      <c r="M145" s="64"/>
      <c r="N145" s="66"/>
      <c r="O145" s="534"/>
    </row>
    <row r="146" spans="1:15" ht="15.75" x14ac:dyDescent="0.25">
      <c r="A146" s="77" t="s">
        <v>330</v>
      </c>
      <c r="B146" s="74"/>
      <c r="C146" s="1421"/>
      <c r="D146" s="168" t="s">
        <v>331</v>
      </c>
      <c r="E146" s="96" t="s">
        <v>40</v>
      </c>
      <c r="F146" s="208">
        <v>41.13</v>
      </c>
      <c r="G146" s="142">
        <v>1</v>
      </c>
      <c r="H146" s="221">
        <f t="shared" si="1"/>
        <v>41.13</v>
      </c>
      <c r="I146" s="64"/>
      <c r="J146" s="64"/>
      <c r="K146" s="64"/>
      <c r="L146" s="64"/>
      <c r="M146" s="64"/>
      <c r="N146" s="66"/>
      <c r="O146" s="534"/>
    </row>
    <row r="147" spans="1:15" ht="16.5" thickBot="1" x14ac:dyDescent="0.3">
      <c r="A147" s="289" t="s">
        <v>332</v>
      </c>
      <c r="B147" s="290"/>
      <c r="C147" s="1483"/>
      <c r="D147" s="291" t="s">
        <v>333</v>
      </c>
      <c r="E147" s="314" t="s">
        <v>40</v>
      </c>
      <c r="F147" s="278">
        <v>100.58</v>
      </c>
      <c r="G147" s="301">
        <v>1</v>
      </c>
      <c r="H147" s="302">
        <f t="shared" si="1"/>
        <v>100.58</v>
      </c>
      <c r="I147" s="274"/>
      <c r="J147" s="274"/>
      <c r="K147" s="274"/>
      <c r="L147" s="274"/>
      <c r="M147" s="274"/>
      <c r="N147" s="292"/>
      <c r="O147" s="535"/>
    </row>
    <row r="148" spans="1:15" ht="24" thickBot="1" x14ac:dyDescent="0.3">
      <c r="A148" s="318" t="s">
        <v>334</v>
      </c>
      <c r="B148" s="319"/>
      <c r="C148" s="368" t="s">
        <v>335</v>
      </c>
      <c r="D148" s="369" t="s">
        <v>336</v>
      </c>
      <c r="E148" s="330" t="s">
        <v>40</v>
      </c>
      <c r="F148" s="348">
        <v>66.08</v>
      </c>
      <c r="G148" s="335">
        <v>0</v>
      </c>
      <c r="H148" s="336">
        <f t="shared" si="1"/>
        <v>0</v>
      </c>
      <c r="I148" s="324"/>
      <c r="J148" s="324"/>
      <c r="K148" s="324"/>
      <c r="L148" s="324"/>
      <c r="M148" s="324"/>
      <c r="N148" s="325"/>
      <c r="O148" s="536"/>
    </row>
    <row r="149" spans="1:15" ht="16.5" thickBot="1" x14ac:dyDescent="0.3">
      <c r="A149" s="318" t="s">
        <v>337</v>
      </c>
      <c r="B149" s="319"/>
      <c r="C149" s="843" t="s">
        <v>338</v>
      </c>
      <c r="D149" s="321" t="s">
        <v>339</v>
      </c>
      <c r="E149" s="330" t="s">
        <v>40</v>
      </c>
      <c r="F149" s="348">
        <v>43.08</v>
      </c>
      <c r="G149" s="335">
        <v>0</v>
      </c>
      <c r="H149" s="336">
        <f t="shared" si="1"/>
        <v>0</v>
      </c>
      <c r="I149" s="324"/>
      <c r="J149" s="324"/>
      <c r="K149" s="324"/>
      <c r="L149" s="324"/>
      <c r="M149" s="324"/>
      <c r="N149" s="325"/>
      <c r="O149" s="536"/>
    </row>
    <row r="150" spans="1:15" ht="16.5" thickBot="1" x14ac:dyDescent="0.3">
      <c r="A150" s="293" t="s">
        <v>340</v>
      </c>
      <c r="B150" s="370"/>
      <c r="C150" s="1467" t="s">
        <v>341</v>
      </c>
      <c r="D150" s="308" t="s">
        <v>342</v>
      </c>
      <c r="E150" s="306" t="s">
        <v>40</v>
      </c>
      <c r="F150" s="349">
        <v>420</v>
      </c>
      <c r="G150" s="309">
        <v>1</v>
      </c>
      <c r="H150" s="310">
        <f t="shared" si="1"/>
        <v>420</v>
      </c>
      <c r="I150" s="298"/>
      <c r="J150" s="298"/>
      <c r="K150" s="298"/>
      <c r="L150" s="298"/>
      <c r="M150" s="298"/>
      <c r="N150" s="299"/>
      <c r="O150" s="533"/>
    </row>
    <row r="151" spans="1:15" ht="16.5" thickBot="1" x14ac:dyDescent="0.3">
      <c r="A151" s="318" t="s">
        <v>442</v>
      </c>
      <c r="B151" s="275"/>
      <c r="C151" s="1468"/>
      <c r="D151" s="313" t="s">
        <v>343</v>
      </c>
      <c r="E151" s="314" t="s">
        <v>40</v>
      </c>
      <c r="F151" s="351">
        <v>420</v>
      </c>
      <c r="G151" s="337">
        <v>1</v>
      </c>
      <c r="H151" s="338">
        <f>+G151*F151</f>
        <v>420</v>
      </c>
      <c r="I151" s="274"/>
      <c r="J151" s="274"/>
      <c r="K151" s="274"/>
      <c r="L151" s="274"/>
      <c r="M151" s="274"/>
      <c r="N151" s="292"/>
      <c r="O151" s="535"/>
    </row>
    <row r="152" spans="1:15" ht="24" thickBot="1" x14ac:dyDescent="0.3">
      <c r="A152" s="318" t="s">
        <v>344</v>
      </c>
      <c r="B152" s="371"/>
      <c r="C152" s="347" t="s">
        <v>345</v>
      </c>
      <c r="D152" s="321" t="s">
        <v>346</v>
      </c>
      <c r="E152" s="330" t="s">
        <v>40</v>
      </c>
      <c r="F152" s="348">
        <f>102.61</f>
        <v>102.61</v>
      </c>
      <c r="G152" s="335">
        <v>1</v>
      </c>
      <c r="H152" s="336">
        <f>+G152*F152</f>
        <v>102.61</v>
      </c>
      <c r="I152" s="324"/>
      <c r="J152" s="324"/>
      <c r="K152" s="324"/>
      <c r="L152" s="324"/>
      <c r="M152" s="324"/>
      <c r="N152" s="325"/>
      <c r="O152" s="536"/>
    </row>
    <row r="153" spans="1:15" ht="16.5" thickBot="1" x14ac:dyDescent="0.3">
      <c r="A153" s="318" t="s">
        <v>347</v>
      </c>
      <c r="B153" s="319"/>
      <c r="C153" s="334" t="s">
        <v>348</v>
      </c>
      <c r="D153" s="849" t="s">
        <v>349</v>
      </c>
      <c r="E153" s="330" t="s">
        <v>40</v>
      </c>
      <c r="F153" s="348">
        <v>582.82000000000005</v>
      </c>
      <c r="G153" s="335">
        <v>0</v>
      </c>
      <c r="H153" s="336">
        <f>+G153*F153</f>
        <v>0</v>
      </c>
      <c r="I153" s="324"/>
      <c r="J153" s="324"/>
      <c r="K153" s="324"/>
      <c r="L153" s="324"/>
      <c r="M153" s="324"/>
      <c r="N153" s="325"/>
      <c r="O153" s="536"/>
    </row>
    <row r="154" spans="1:15" ht="24" thickBot="1" x14ac:dyDescent="0.3">
      <c r="A154" s="318" t="s">
        <v>350</v>
      </c>
      <c r="B154" s="850"/>
      <c r="C154" s="851" t="s">
        <v>352</v>
      </c>
      <c r="D154" s="364" t="s">
        <v>352</v>
      </c>
      <c r="E154" s="330" t="s">
        <v>40</v>
      </c>
      <c r="F154" s="348">
        <v>1408.9</v>
      </c>
      <c r="G154" s="335">
        <v>0</v>
      </c>
      <c r="H154" s="336">
        <f>+G154*F154</f>
        <v>0</v>
      </c>
      <c r="I154" s="324"/>
      <c r="J154" s="324"/>
      <c r="K154" s="324"/>
      <c r="L154" s="324"/>
      <c r="M154" s="324"/>
      <c r="N154" s="325"/>
      <c r="O154" s="536"/>
    </row>
    <row r="155" spans="1:15" ht="16.5" thickBot="1" x14ac:dyDescent="0.3">
      <c r="A155" s="318" t="s">
        <v>436</v>
      </c>
      <c r="B155" s="371"/>
      <c r="C155" s="334" t="s">
        <v>437</v>
      </c>
      <c r="D155" s="350" t="s">
        <v>437</v>
      </c>
      <c r="E155" s="330" t="s">
        <v>40</v>
      </c>
      <c r="F155" s="348"/>
      <c r="G155" s="335">
        <v>0</v>
      </c>
      <c r="H155" s="336">
        <f>+G155*F155</f>
        <v>0</v>
      </c>
      <c r="I155" s="324"/>
      <c r="J155" s="324"/>
      <c r="K155" s="324"/>
      <c r="L155" s="324"/>
      <c r="M155" s="324"/>
      <c r="N155" s="325"/>
      <c r="O155" s="536"/>
    </row>
    <row r="156" spans="1:15" ht="15.75" x14ac:dyDescent="0.25">
      <c r="A156" s="156"/>
      <c r="B156" s="259"/>
      <c r="C156" s="372"/>
      <c r="D156" s="373"/>
      <c r="E156" s="97"/>
      <c r="F156" s="207"/>
      <c r="G156" s="141"/>
      <c r="H156" s="201"/>
      <c r="I156" s="65"/>
      <c r="J156" s="65"/>
      <c r="K156" s="65"/>
      <c r="L156" s="65"/>
      <c r="M156" s="65"/>
      <c r="N156" s="83"/>
      <c r="O156" s="540"/>
    </row>
    <row r="157" spans="1:15" ht="23.25" customHeight="1" x14ac:dyDescent="0.2">
      <c r="A157" s="1500" t="s">
        <v>353</v>
      </c>
      <c r="B157" s="1501"/>
      <c r="C157" s="280"/>
      <c r="D157" s="281"/>
      <c r="E157" s="281"/>
      <c r="F157" s="281"/>
      <c r="G157" s="281"/>
      <c r="H157" s="281"/>
      <c r="I157" s="281"/>
      <c r="J157" s="281"/>
      <c r="K157" s="281"/>
      <c r="L157" s="281"/>
      <c r="M157" s="281"/>
      <c r="N157" s="281"/>
      <c r="O157" s="552"/>
    </row>
    <row r="158" spans="1:15" ht="15.75" x14ac:dyDescent="0.2">
      <c r="A158" s="553" t="s">
        <v>354</v>
      </c>
      <c r="B158" s="282"/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554"/>
    </row>
    <row r="159" spans="1:15" ht="18" customHeight="1" x14ac:dyDescent="0.25">
      <c r="A159" s="543"/>
      <c r="B159" s="1505" t="s">
        <v>443</v>
      </c>
      <c r="C159" s="1502" t="s">
        <v>444</v>
      </c>
      <c r="D159" s="177" t="s">
        <v>357</v>
      </c>
      <c r="E159" s="96" t="s">
        <v>40</v>
      </c>
      <c r="F159" s="266">
        <v>4500</v>
      </c>
      <c r="G159" s="271">
        <v>0</v>
      </c>
      <c r="H159" s="221">
        <f t="shared" ref="H159:H162" si="2">+G159*F159</f>
        <v>0</v>
      </c>
      <c r="I159" s="64"/>
      <c r="J159" s="64"/>
      <c r="K159" s="64"/>
      <c r="L159" s="64"/>
      <c r="M159" s="64"/>
      <c r="N159" s="66"/>
      <c r="O159" s="534"/>
    </row>
    <row r="160" spans="1:15" ht="15" customHeight="1" x14ac:dyDescent="0.25">
      <c r="A160" s="543"/>
      <c r="B160" s="1506"/>
      <c r="C160" s="1503"/>
      <c r="D160" s="177" t="s">
        <v>358</v>
      </c>
      <c r="E160" s="96" t="s">
        <v>40</v>
      </c>
      <c r="F160" s="266">
        <v>4500</v>
      </c>
      <c r="G160" s="271">
        <v>0</v>
      </c>
      <c r="H160" s="221">
        <f t="shared" si="2"/>
        <v>0</v>
      </c>
      <c r="I160" s="64"/>
      <c r="J160" s="64"/>
      <c r="K160" s="64"/>
      <c r="L160" s="64"/>
      <c r="M160" s="64"/>
      <c r="N160" s="66"/>
      <c r="O160" s="534"/>
    </row>
    <row r="161" spans="1:25" ht="16.899999999999999" customHeight="1" x14ac:dyDescent="0.25">
      <c r="A161" s="543"/>
      <c r="B161" s="1506"/>
      <c r="C161" s="1503"/>
      <c r="D161" s="177" t="s">
        <v>359</v>
      </c>
      <c r="E161" s="96" t="s">
        <v>40</v>
      </c>
      <c r="F161" s="266">
        <v>4500</v>
      </c>
      <c r="G161" s="271">
        <v>0</v>
      </c>
      <c r="H161" s="221">
        <f t="shared" si="2"/>
        <v>0</v>
      </c>
      <c r="I161" s="64"/>
      <c r="J161" s="64"/>
      <c r="K161" s="64"/>
      <c r="L161" s="64"/>
      <c r="M161" s="64"/>
      <c r="N161" s="66"/>
      <c r="O161" s="534"/>
    </row>
    <row r="162" spans="1:25" ht="16.899999999999999" customHeight="1" x14ac:dyDescent="0.25">
      <c r="A162" s="543"/>
      <c r="B162" s="1506"/>
      <c r="C162" s="1504"/>
      <c r="D162" s="177" t="s">
        <v>360</v>
      </c>
      <c r="E162" s="96" t="s">
        <v>40</v>
      </c>
      <c r="F162" s="266">
        <v>6500</v>
      </c>
      <c r="G162" s="271">
        <v>0</v>
      </c>
      <c r="H162" s="221">
        <f t="shared" si="2"/>
        <v>0</v>
      </c>
      <c r="I162" s="64"/>
      <c r="J162" s="64"/>
      <c r="K162" s="64"/>
      <c r="L162" s="64"/>
      <c r="M162" s="64"/>
      <c r="N162" s="66"/>
      <c r="O162" s="534"/>
    </row>
    <row r="163" spans="1:25" ht="16.899999999999999" customHeight="1" x14ac:dyDescent="0.25">
      <c r="A163" s="543"/>
      <c r="B163" s="1506"/>
      <c r="C163" s="1492" t="s">
        <v>361</v>
      </c>
      <c r="D163" s="164" t="s">
        <v>362</v>
      </c>
      <c r="E163" s="95" t="s">
        <v>40</v>
      </c>
      <c r="F163" s="208">
        <v>3800</v>
      </c>
      <c r="G163" s="143">
        <v>0</v>
      </c>
      <c r="H163" s="221">
        <f t="shared" ref="H163:H197" si="3">+G163*F163</f>
        <v>0</v>
      </c>
      <c r="I163" s="64"/>
      <c r="J163" s="64"/>
      <c r="K163" s="64"/>
      <c r="L163" s="64"/>
      <c r="M163" s="64"/>
      <c r="N163" s="66"/>
      <c r="O163" s="534"/>
    </row>
    <row r="164" spans="1:25" ht="15.75" x14ac:dyDescent="0.25">
      <c r="A164" s="543"/>
      <c r="B164" s="1506"/>
      <c r="C164" s="1493"/>
      <c r="D164" s="164" t="s">
        <v>363</v>
      </c>
      <c r="E164" s="95" t="s">
        <v>40</v>
      </c>
      <c r="F164" s="208">
        <v>3800</v>
      </c>
      <c r="G164" s="143">
        <v>0</v>
      </c>
      <c r="H164" s="221">
        <f t="shared" si="3"/>
        <v>0</v>
      </c>
      <c r="I164" s="64"/>
      <c r="J164" s="64"/>
      <c r="K164" s="64"/>
      <c r="L164" s="852"/>
      <c r="M164" s="852"/>
      <c r="N164" s="852"/>
      <c r="O164" s="853"/>
      <c r="P164" s="854"/>
      <c r="Q164" s="854"/>
      <c r="R164" s="854"/>
      <c r="S164" s="854"/>
      <c r="T164" s="854"/>
      <c r="U164" s="854"/>
      <c r="V164" s="854"/>
      <c r="W164" s="854"/>
      <c r="X164" s="854"/>
      <c r="Y164" s="854"/>
    </row>
    <row r="165" spans="1:25" ht="15" customHeight="1" x14ac:dyDescent="0.25">
      <c r="A165" s="543"/>
      <c r="B165" s="1506"/>
      <c r="C165" s="1493"/>
      <c r="D165" s="164" t="s">
        <v>364</v>
      </c>
      <c r="E165" s="95" t="s">
        <v>40</v>
      </c>
      <c r="F165" s="208">
        <v>3800</v>
      </c>
      <c r="G165" s="143">
        <v>0</v>
      </c>
      <c r="H165" s="221">
        <f t="shared" si="3"/>
        <v>0</v>
      </c>
      <c r="I165" s="64"/>
      <c r="J165" s="64"/>
      <c r="K165" s="64"/>
      <c r="L165" s="64"/>
      <c r="M165" s="64"/>
      <c r="N165" s="66"/>
      <c r="O165" s="534"/>
    </row>
    <row r="166" spans="1:25" ht="15.75" x14ac:dyDescent="0.25">
      <c r="A166" s="543"/>
      <c r="B166" s="1506"/>
      <c r="C166" s="1494"/>
      <c r="D166" s="164" t="s">
        <v>365</v>
      </c>
      <c r="E166" s="95" t="s">
        <v>40</v>
      </c>
      <c r="F166" s="208">
        <v>5400</v>
      </c>
      <c r="G166" s="143">
        <v>0</v>
      </c>
      <c r="H166" s="221">
        <f t="shared" si="3"/>
        <v>0</v>
      </c>
      <c r="I166" s="64"/>
      <c r="J166" s="64"/>
      <c r="K166" s="64"/>
      <c r="L166" s="64"/>
      <c r="M166" s="64"/>
      <c r="N166" s="66"/>
      <c r="O166" s="534"/>
    </row>
    <row r="167" spans="1:25" ht="17.45" customHeight="1" x14ac:dyDescent="0.25">
      <c r="A167" s="543"/>
      <c r="B167" s="1506"/>
      <c r="C167" s="1492" t="s">
        <v>366</v>
      </c>
      <c r="D167" s="164" t="s">
        <v>367</v>
      </c>
      <c r="E167" s="96" t="s">
        <v>40</v>
      </c>
      <c r="F167" s="266">
        <v>3500</v>
      </c>
      <c r="G167" s="984">
        <v>6</v>
      </c>
      <c r="H167" s="221">
        <f t="shared" si="3"/>
        <v>21000</v>
      </c>
      <c r="I167" s="64"/>
      <c r="J167" s="64"/>
      <c r="K167" s="64"/>
      <c r="L167" s="64"/>
      <c r="M167" s="64"/>
      <c r="N167" s="66"/>
      <c r="O167" s="534"/>
    </row>
    <row r="168" spans="1:25" ht="15.75" x14ac:dyDescent="0.25">
      <c r="A168" s="543"/>
      <c r="B168" s="1506"/>
      <c r="C168" s="1493"/>
      <c r="D168" s="164" t="s">
        <v>368</v>
      </c>
      <c r="E168" s="96" t="s">
        <v>40</v>
      </c>
      <c r="F168" s="266">
        <v>3500</v>
      </c>
      <c r="G168" s="984">
        <v>6</v>
      </c>
      <c r="H168" s="221">
        <f t="shared" si="3"/>
        <v>21000</v>
      </c>
      <c r="I168" s="64"/>
      <c r="J168" s="64"/>
      <c r="K168" s="64"/>
      <c r="L168" s="64"/>
      <c r="M168" s="64"/>
      <c r="N168" s="66"/>
      <c r="O168" s="534"/>
    </row>
    <row r="169" spans="1:25" ht="15.75" x14ac:dyDescent="0.25">
      <c r="A169" s="543"/>
      <c r="B169" s="1506"/>
      <c r="C169" s="1493"/>
      <c r="D169" s="164" t="s">
        <v>369</v>
      </c>
      <c r="E169" s="96" t="s">
        <v>40</v>
      </c>
      <c r="F169" s="266">
        <v>3500</v>
      </c>
      <c r="G169" s="984">
        <v>6</v>
      </c>
      <c r="H169" s="221">
        <f t="shared" si="3"/>
        <v>21000</v>
      </c>
      <c r="I169" s="64"/>
      <c r="J169" s="64"/>
      <c r="K169" s="64"/>
      <c r="L169" s="64"/>
      <c r="M169" s="64"/>
      <c r="N169" s="66"/>
      <c r="O169" s="534"/>
    </row>
    <row r="170" spans="1:25" ht="15.75" x14ac:dyDescent="0.25">
      <c r="A170" s="543"/>
      <c r="B170" s="1506"/>
      <c r="C170" s="1494"/>
      <c r="D170" s="164" t="s">
        <v>370</v>
      </c>
      <c r="E170" s="96" t="s">
        <v>40</v>
      </c>
      <c r="F170" s="266">
        <v>5500</v>
      </c>
      <c r="G170" s="984">
        <v>7</v>
      </c>
      <c r="H170" s="221">
        <f>+G170*F170</f>
        <v>38500</v>
      </c>
      <c r="I170" s="64"/>
      <c r="J170" s="64">
        <v>5.5697368421052635</v>
      </c>
      <c r="K170" s="64"/>
      <c r="L170" s="64"/>
      <c r="M170" s="64"/>
      <c r="N170" s="66"/>
      <c r="O170" s="534"/>
    </row>
    <row r="171" spans="1:25" ht="13.9" customHeight="1" x14ac:dyDescent="0.25">
      <c r="A171" s="543"/>
      <c r="B171" s="1506"/>
      <c r="C171" s="1492" t="s">
        <v>371</v>
      </c>
      <c r="D171" s="164" t="s">
        <v>372</v>
      </c>
      <c r="E171" s="95" t="s">
        <v>40</v>
      </c>
      <c r="F171" s="208">
        <v>2900</v>
      </c>
      <c r="G171" s="271">
        <v>0</v>
      </c>
      <c r="H171" s="221">
        <f t="shared" si="3"/>
        <v>0</v>
      </c>
      <c r="I171" s="64"/>
      <c r="J171" s="64"/>
      <c r="K171" s="64"/>
      <c r="L171" s="64"/>
      <c r="M171" s="64"/>
      <c r="N171" s="66"/>
      <c r="O171" s="534"/>
    </row>
    <row r="172" spans="1:25" ht="15.75" x14ac:dyDescent="0.25">
      <c r="A172" s="543"/>
      <c r="B172" s="1506"/>
      <c r="C172" s="1493"/>
      <c r="D172" s="164" t="s">
        <v>373</v>
      </c>
      <c r="E172" s="95" t="s">
        <v>40</v>
      </c>
      <c r="F172" s="208">
        <v>2900</v>
      </c>
      <c r="G172" s="143">
        <v>0</v>
      </c>
      <c r="H172" s="221">
        <f t="shared" si="3"/>
        <v>0</v>
      </c>
      <c r="I172" s="64"/>
      <c r="J172" s="64"/>
      <c r="K172" s="64"/>
      <c r="L172" s="64"/>
      <c r="M172" s="64"/>
      <c r="N172" s="66"/>
      <c r="O172" s="534"/>
    </row>
    <row r="173" spans="1:25" ht="15.75" x14ac:dyDescent="0.25">
      <c r="A173" s="543"/>
      <c r="B173" s="1506"/>
      <c r="C173" s="1493"/>
      <c r="D173" s="164" t="s">
        <v>374</v>
      </c>
      <c r="E173" s="95" t="s">
        <v>40</v>
      </c>
      <c r="F173" s="208">
        <v>2900</v>
      </c>
      <c r="G173" s="143">
        <v>0</v>
      </c>
      <c r="H173" s="221">
        <f t="shared" si="3"/>
        <v>0</v>
      </c>
      <c r="I173" s="64"/>
      <c r="J173" s="64"/>
      <c r="K173" s="64"/>
      <c r="L173" s="64"/>
      <c r="M173" s="64"/>
      <c r="N173" s="66"/>
      <c r="O173" s="534"/>
    </row>
    <row r="174" spans="1:25" ht="15.75" x14ac:dyDescent="0.25">
      <c r="A174" s="556"/>
      <c r="B174" s="1506"/>
      <c r="C174" s="1494"/>
      <c r="D174" s="164" t="s">
        <v>375</v>
      </c>
      <c r="E174" s="96" t="s">
        <v>40</v>
      </c>
      <c r="F174" s="208">
        <v>5800</v>
      </c>
      <c r="G174" s="143">
        <v>0</v>
      </c>
      <c r="H174" s="221">
        <f t="shared" si="3"/>
        <v>0</v>
      </c>
      <c r="I174" s="127"/>
      <c r="J174" s="127"/>
      <c r="K174" s="127"/>
      <c r="L174" s="127"/>
      <c r="M174" s="64"/>
      <c r="N174" s="66"/>
      <c r="O174" s="534"/>
    </row>
    <row r="175" spans="1:25" ht="18" customHeight="1" x14ac:dyDescent="0.25">
      <c r="A175" s="543"/>
      <c r="B175" s="1506"/>
      <c r="C175" s="1492" t="s">
        <v>376</v>
      </c>
      <c r="D175" s="164" t="s">
        <v>377</v>
      </c>
      <c r="E175" s="95" t="s">
        <v>40</v>
      </c>
      <c r="F175" s="208">
        <v>5200</v>
      </c>
      <c r="G175" s="143">
        <v>0</v>
      </c>
      <c r="H175" s="221">
        <f t="shared" si="3"/>
        <v>0</v>
      </c>
      <c r="I175" s="64"/>
      <c r="J175" s="64"/>
      <c r="K175" s="64"/>
      <c r="L175" s="64"/>
      <c r="M175" s="64"/>
      <c r="N175" s="66"/>
      <c r="O175" s="534"/>
    </row>
    <row r="176" spans="1:25" ht="15.75" x14ac:dyDescent="0.25">
      <c r="A176" s="543"/>
      <c r="B176" s="1506"/>
      <c r="C176" s="1494"/>
      <c r="D176" s="164" t="s">
        <v>378</v>
      </c>
      <c r="E176" s="95" t="s">
        <v>40</v>
      </c>
      <c r="F176" s="208">
        <v>5000</v>
      </c>
      <c r="G176" s="143">
        <v>0</v>
      </c>
      <c r="H176" s="221">
        <f t="shared" si="3"/>
        <v>0</v>
      </c>
      <c r="I176" s="64"/>
      <c r="J176" s="64"/>
      <c r="K176" s="64"/>
      <c r="L176" s="64"/>
      <c r="M176" s="64"/>
      <c r="N176" s="66"/>
      <c r="O176" s="534"/>
    </row>
    <row r="177" spans="1:15" ht="15.75" x14ac:dyDescent="0.25">
      <c r="A177" s="543"/>
      <c r="B177" s="1506"/>
      <c r="C177" s="1492" t="s">
        <v>445</v>
      </c>
      <c r="D177" s="164" t="s">
        <v>446</v>
      </c>
      <c r="E177" s="95" t="s">
        <v>40</v>
      </c>
      <c r="F177" s="208">
        <v>2300</v>
      </c>
      <c r="G177" s="143">
        <v>1</v>
      </c>
      <c r="H177" s="221">
        <f t="shared" si="3"/>
        <v>2300</v>
      </c>
      <c r="I177" s="64"/>
      <c r="J177" s="64"/>
      <c r="K177" s="64"/>
      <c r="L177" s="64"/>
      <c r="M177" s="64"/>
      <c r="N177" s="66"/>
      <c r="O177" s="534"/>
    </row>
    <row r="178" spans="1:15" ht="15.75" x14ac:dyDescent="0.25">
      <c r="A178" s="543"/>
      <c r="B178" s="1506"/>
      <c r="C178" s="1493"/>
      <c r="D178" s="164" t="s">
        <v>447</v>
      </c>
      <c r="E178" s="95" t="s">
        <v>40</v>
      </c>
      <c r="F178" s="208">
        <v>2300</v>
      </c>
      <c r="G178" s="143">
        <v>1</v>
      </c>
      <c r="H178" s="221">
        <f t="shared" si="3"/>
        <v>2300</v>
      </c>
      <c r="I178" s="64"/>
      <c r="J178" s="64"/>
      <c r="K178" s="64"/>
      <c r="L178" s="64"/>
      <c r="M178" s="64"/>
      <c r="N178" s="66"/>
      <c r="O178" s="534"/>
    </row>
    <row r="179" spans="1:15" ht="15.75" x14ac:dyDescent="0.25">
      <c r="A179" s="543"/>
      <c r="B179" s="1506"/>
      <c r="C179" s="1493"/>
      <c r="D179" s="164" t="s">
        <v>448</v>
      </c>
      <c r="E179" s="95" t="s">
        <v>40</v>
      </c>
      <c r="F179" s="208">
        <v>2300</v>
      </c>
      <c r="G179" s="143">
        <v>1</v>
      </c>
      <c r="H179" s="221">
        <f t="shared" si="3"/>
        <v>2300</v>
      </c>
      <c r="I179" s="64"/>
      <c r="J179" s="64"/>
      <c r="K179" s="64"/>
      <c r="L179" s="64"/>
      <c r="M179" s="64"/>
      <c r="N179" s="66"/>
      <c r="O179" s="534"/>
    </row>
    <row r="180" spans="1:15" ht="15.75" x14ac:dyDescent="0.25">
      <c r="A180" s="543"/>
      <c r="B180" s="1507"/>
      <c r="C180" s="1494"/>
      <c r="D180" s="164" t="s">
        <v>449</v>
      </c>
      <c r="E180" s="95" t="s">
        <v>40</v>
      </c>
      <c r="F180" s="208">
        <v>4700</v>
      </c>
      <c r="G180" s="271">
        <v>1</v>
      </c>
      <c r="H180" s="221">
        <f t="shared" si="3"/>
        <v>4700</v>
      </c>
      <c r="I180" s="64"/>
      <c r="J180" s="64"/>
      <c r="K180" s="64"/>
      <c r="L180" s="64"/>
      <c r="M180" s="64"/>
      <c r="N180" s="66"/>
      <c r="O180" s="534"/>
    </row>
    <row r="181" spans="1:15" ht="15.75" x14ac:dyDescent="0.25">
      <c r="A181" s="543"/>
      <c r="B181" s="1434" t="s">
        <v>443</v>
      </c>
      <c r="C181" s="1492" t="s">
        <v>450</v>
      </c>
      <c r="D181" s="164" t="s">
        <v>386</v>
      </c>
      <c r="E181" s="95" t="s">
        <v>40</v>
      </c>
      <c r="F181" s="208">
        <v>13500</v>
      </c>
      <c r="G181" s="143">
        <v>0</v>
      </c>
      <c r="H181" s="221">
        <f t="shared" si="3"/>
        <v>0</v>
      </c>
      <c r="I181" s="64"/>
      <c r="J181" s="64"/>
      <c r="K181" s="64"/>
      <c r="L181" s="64"/>
      <c r="M181" s="64"/>
      <c r="N181" s="66"/>
      <c r="O181" s="534"/>
    </row>
    <row r="182" spans="1:15" ht="15.75" customHeight="1" x14ac:dyDescent="0.25">
      <c r="A182" s="543"/>
      <c r="B182" s="1421"/>
      <c r="C182" s="1493"/>
      <c r="D182" s="164" t="s">
        <v>387</v>
      </c>
      <c r="E182" s="95" t="s">
        <v>40</v>
      </c>
      <c r="F182" s="208">
        <v>13500</v>
      </c>
      <c r="G182" s="143">
        <v>0</v>
      </c>
      <c r="H182" s="221">
        <f t="shared" si="3"/>
        <v>0</v>
      </c>
      <c r="I182" s="64"/>
      <c r="J182" s="64"/>
      <c r="K182" s="64"/>
      <c r="L182" s="64"/>
      <c r="M182" s="64"/>
      <c r="N182" s="66"/>
      <c r="O182" s="534"/>
    </row>
    <row r="183" spans="1:15" ht="17.25" customHeight="1" x14ac:dyDescent="0.25">
      <c r="A183" s="543"/>
      <c r="B183" s="1421"/>
      <c r="C183" s="1493"/>
      <c r="D183" s="164" t="s">
        <v>388</v>
      </c>
      <c r="E183" s="95" t="s">
        <v>40</v>
      </c>
      <c r="F183" s="208">
        <v>13500</v>
      </c>
      <c r="G183" s="143">
        <v>0</v>
      </c>
      <c r="H183" s="221">
        <f t="shared" si="3"/>
        <v>0</v>
      </c>
      <c r="I183" s="64"/>
      <c r="J183" s="64"/>
      <c r="K183" s="64"/>
      <c r="L183" s="64"/>
      <c r="M183" s="64"/>
      <c r="N183" s="66"/>
      <c r="O183" s="534"/>
    </row>
    <row r="184" spans="1:15" ht="14.25" customHeight="1" x14ac:dyDescent="0.25">
      <c r="A184" s="543"/>
      <c r="B184" s="1421"/>
      <c r="C184" s="1494"/>
      <c r="D184" s="164" t="s">
        <v>389</v>
      </c>
      <c r="E184" s="95" t="s">
        <v>40</v>
      </c>
      <c r="F184" s="208">
        <v>10500</v>
      </c>
      <c r="G184" s="143">
        <v>0</v>
      </c>
      <c r="H184" s="221">
        <f t="shared" si="3"/>
        <v>0</v>
      </c>
      <c r="I184" s="64"/>
      <c r="J184" s="64"/>
      <c r="K184" s="64"/>
      <c r="L184" s="64"/>
      <c r="M184" s="64"/>
      <c r="N184" s="66"/>
      <c r="O184" s="534"/>
    </row>
    <row r="185" spans="1:15" ht="15.75" x14ac:dyDescent="0.25">
      <c r="A185" s="543"/>
      <c r="B185" s="1421"/>
      <c r="C185" s="1492" t="s">
        <v>451</v>
      </c>
      <c r="D185" s="188" t="s">
        <v>391</v>
      </c>
      <c r="E185" s="98" t="s">
        <v>40</v>
      </c>
      <c r="F185" s="208">
        <v>18900</v>
      </c>
      <c r="G185" s="143">
        <v>0</v>
      </c>
      <c r="H185" s="221">
        <f t="shared" si="3"/>
        <v>0</v>
      </c>
      <c r="I185" s="64"/>
      <c r="J185" s="64"/>
      <c r="K185" s="64"/>
      <c r="L185" s="64"/>
      <c r="M185" s="64"/>
      <c r="N185" s="66"/>
      <c r="O185" s="534"/>
    </row>
    <row r="186" spans="1:15" ht="15.75" x14ac:dyDescent="0.25">
      <c r="A186" s="543"/>
      <c r="B186" s="1421"/>
      <c r="C186" s="1493"/>
      <c r="D186" s="164" t="s">
        <v>392</v>
      </c>
      <c r="E186" s="95" t="s">
        <v>40</v>
      </c>
      <c r="F186" s="208">
        <v>18900</v>
      </c>
      <c r="G186" s="143">
        <v>0</v>
      </c>
      <c r="H186" s="221">
        <f t="shared" si="3"/>
        <v>0</v>
      </c>
      <c r="I186" s="64"/>
      <c r="J186" s="64"/>
      <c r="K186" s="64"/>
      <c r="L186" s="64"/>
      <c r="M186" s="64"/>
      <c r="N186" s="66"/>
      <c r="O186" s="534"/>
    </row>
    <row r="187" spans="1:15" ht="15.75" x14ac:dyDescent="0.25">
      <c r="A187" s="543"/>
      <c r="B187" s="1421"/>
      <c r="C187" s="1493"/>
      <c r="D187" s="164" t="s">
        <v>393</v>
      </c>
      <c r="E187" s="95" t="s">
        <v>40</v>
      </c>
      <c r="F187" s="208">
        <v>18900</v>
      </c>
      <c r="G187" s="143">
        <v>0</v>
      </c>
      <c r="H187" s="221">
        <f t="shared" si="3"/>
        <v>0</v>
      </c>
      <c r="I187" s="64"/>
      <c r="J187" s="64"/>
      <c r="K187" s="64"/>
      <c r="L187" s="64"/>
      <c r="M187" s="64"/>
      <c r="N187" s="66"/>
      <c r="O187" s="534"/>
    </row>
    <row r="188" spans="1:15" ht="16.149999999999999" customHeight="1" x14ac:dyDescent="0.25">
      <c r="A188" s="543"/>
      <c r="B188" s="1421"/>
      <c r="C188" s="1494"/>
      <c r="D188" s="164" t="s">
        <v>394</v>
      </c>
      <c r="E188" s="95" t="s">
        <v>40</v>
      </c>
      <c r="F188" s="208">
        <v>16700</v>
      </c>
      <c r="G188" s="143">
        <v>0</v>
      </c>
      <c r="H188" s="221">
        <f t="shared" si="3"/>
        <v>0</v>
      </c>
      <c r="I188" s="64"/>
      <c r="J188" s="127"/>
      <c r="K188" s="127"/>
      <c r="L188" s="127"/>
      <c r="M188" s="64"/>
      <c r="N188" s="66"/>
      <c r="O188" s="534"/>
    </row>
    <row r="189" spans="1:15" ht="15.75" x14ac:dyDescent="0.25">
      <c r="A189" s="543"/>
      <c r="B189" s="1421"/>
      <c r="C189" s="1492" t="s">
        <v>395</v>
      </c>
      <c r="D189" s="164" t="s">
        <v>396</v>
      </c>
      <c r="E189" s="95" t="s">
        <v>40</v>
      </c>
      <c r="F189" s="208">
        <v>13800</v>
      </c>
      <c r="G189" s="143">
        <v>0</v>
      </c>
      <c r="H189" s="221">
        <f t="shared" si="3"/>
        <v>0</v>
      </c>
      <c r="I189" s="64"/>
      <c r="J189" s="127"/>
      <c r="K189" s="127"/>
      <c r="L189" s="127"/>
      <c r="M189" s="64"/>
      <c r="N189" s="66"/>
      <c r="O189" s="534"/>
    </row>
    <row r="190" spans="1:15" ht="15.75" x14ac:dyDescent="0.25">
      <c r="A190" s="543"/>
      <c r="B190" s="1421"/>
      <c r="C190" s="1493"/>
      <c r="D190" s="164" t="s">
        <v>397</v>
      </c>
      <c r="E190" s="95" t="s">
        <v>40</v>
      </c>
      <c r="F190" s="208">
        <v>13800</v>
      </c>
      <c r="G190" s="143">
        <v>0</v>
      </c>
      <c r="H190" s="221">
        <f t="shared" si="3"/>
        <v>0</v>
      </c>
      <c r="I190" s="64"/>
      <c r="J190" s="127"/>
      <c r="K190" s="127"/>
      <c r="L190" s="127"/>
      <c r="M190" s="64"/>
      <c r="N190" s="66"/>
      <c r="O190" s="534"/>
    </row>
    <row r="191" spans="1:15" ht="15.6" customHeight="1" x14ac:dyDescent="0.25">
      <c r="A191" s="543"/>
      <c r="B191" s="1421"/>
      <c r="C191" s="1493"/>
      <c r="D191" s="164" t="s">
        <v>398</v>
      </c>
      <c r="E191" s="95" t="s">
        <v>40</v>
      </c>
      <c r="F191" s="208">
        <v>13800</v>
      </c>
      <c r="G191" s="143">
        <v>0</v>
      </c>
      <c r="H191" s="221">
        <f t="shared" si="3"/>
        <v>0</v>
      </c>
      <c r="I191" s="64"/>
      <c r="J191" s="127"/>
      <c r="K191" s="127"/>
      <c r="L191" s="855"/>
      <c r="M191" s="64"/>
      <c r="N191" s="66"/>
      <c r="O191" s="534"/>
    </row>
    <row r="192" spans="1:15" ht="15.75" x14ac:dyDescent="0.25">
      <c r="A192" s="543"/>
      <c r="B192" s="1421"/>
      <c r="C192" s="1494"/>
      <c r="D192" s="164" t="s">
        <v>399</v>
      </c>
      <c r="E192" s="95" t="s">
        <v>40</v>
      </c>
      <c r="F192" s="208">
        <v>11000</v>
      </c>
      <c r="G192" s="143">
        <v>0</v>
      </c>
      <c r="H192" s="221">
        <f t="shared" si="3"/>
        <v>0</v>
      </c>
      <c r="I192" s="64"/>
      <c r="J192" s="64"/>
      <c r="K192" s="64"/>
      <c r="L192" s="64"/>
      <c r="M192" s="64"/>
      <c r="N192" s="66"/>
      <c r="O192" s="534"/>
    </row>
    <row r="193" spans="1:15" ht="15.75" customHeight="1" x14ac:dyDescent="0.25">
      <c r="A193" s="543"/>
      <c r="B193" s="1421"/>
      <c r="C193" s="374" t="s">
        <v>400</v>
      </c>
      <c r="D193" s="188" t="s">
        <v>401</v>
      </c>
      <c r="E193" s="98" t="s">
        <v>40</v>
      </c>
      <c r="F193" s="208">
        <v>11000</v>
      </c>
      <c r="G193" s="143">
        <v>0</v>
      </c>
      <c r="H193" s="221">
        <f t="shared" si="3"/>
        <v>0</v>
      </c>
      <c r="I193" s="64"/>
      <c r="J193" s="64"/>
      <c r="K193" s="64"/>
      <c r="L193" s="64"/>
      <c r="M193" s="64"/>
      <c r="N193" s="66"/>
      <c r="O193" s="534"/>
    </row>
    <row r="194" spans="1:15" ht="15.75" x14ac:dyDescent="0.25">
      <c r="A194" s="543"/>
      <c r="B194" s="1421"/>
      <c r="C194" s="1492" t="s">
        <v>402</v>
      </c>
      <c r="D194" s="164" t="s">
        <v>403</v>
      </c>
      <c r="E194" s="95" t="s">
        <v>40</v>
      </c>
      <c r="F194" s="208">
        <f>22977</f>
        <v>22977</v>
      </c>
      <c r="G194" s="143">
        <v>0</v>
      </c>
      <c r="H194" s="221">
        <f t="shared" si="3"/>
        <v>0</v>
      </c>
      <c r="I194" s="64"/>
      <c r="J194" s="64"/>
      <c r="K194" s="64"/>
      <c r="L194" s="64"/>
      <c r="M194" s="64"/>
      <c r="N194" s="66"/>
      <c r="O194" s="534"/>
    </row>
    <row r="195" spans="1:15" ht="14.25" customHeight="1" x14ac:dyDescent="0.25">
      <c r="A195" s="543"/>
      <c r="B195" s="1421"/>
      <c r="C195" s="1493"/>
      <c r="D195" s="164" t="s">
        <v>404</v>
      </c>
      <c r="E195" s="95" t="s">
        <v>40</v>
      </c>
      <c r="F195" s="208">
        <v>51335</v>
      </c>
      <c r="G195" s="143">
        <v>0</v>
      </c>
      <c r="H195" s="221">
        <f t="shared" si="3"/>
        <v>0</v>
      </c>
      <c r="I195" s="64"/>
      <c r="J195" s="64"/>
      <c r="K195" s="64"/>
      <c r="L195" s="64"/>
      <c r="M195" s="64"/>
      <c r="N195" s="66"/>
      <c r="O195" s="534"/>
    </row>
    <row r="196" spans="1:15" ht="15" customHeight="1" x14ac:dyDescent="0.25">
      <c r="A196" s="543"/>
      <c r="B196" s="1421"/>
      <c r="C196" s="1493"/>
      <c r="D196" s="164" t="s">
        <v>405</v>
      </c>
      <c r="E196" s="96" t="s">
        <v>40</v>
      </c>
      <c r="F196" s="208">
        <v>51335</v>
      </c>
      <c r="G196" s="143">
        <v>1</v>
      </c>
      <c r="H196" s="221">
        <f t="shared" si="3"/>
        <v>51335</v>
      </c>
      <c r="I196" s="64"/>
      <c r="J196" s="64"/>
      <c r="K196" s="64"/>
      <c r="L196" s="64"/>
      <c r="M196" s="64"/>
      <c r="N196" s="66"/>
      <c r="O196" s="534"/>
    </row>
    <row r="197" spans="1:15" ht="14.25" customHeight="1" x14ac:dyDescent="0.25">
      <c r="A197" s="543"/>
      <c r="B197" s="1435"/>
      <c r="C197" s="1494"/>
      <c r="D197" s="164" t="s">
        <v>406</v>
      </c>
      <c r="E197" s="95" t="s">
        <v>40</v>
      </c>
      <c r="F197" s="208">
        <v>51335</v>
      </c>
      <c r="G197" s="143">
        <v>0</v>
      </c>
      <c r="H197" s="221">
        <f t="shared" si="3"/>
        <v>0</v>
      </c>
      <c r="I197" s="64"/>
      <c r="J197" s="64"/>
      <c r="K197" s="64"/>
      <c r="L197" s="64"/>
      <c r="M197" s="64"/>
      <c r="N197" s="66"/>
      <c r="O197" s="534"/>
    </row>
    <row r="198" spans="1:15" ht="13.5" customHeight="1" thickBot="1" x14ac:dyDescent="0.3">
      <c r="A198" s="543"/>
      <c r="B198" s="375"/>
      <c r="C198" s="375"/>
      <c r="D198" s="164"/>
      <c r="E198" s="95"/>
      <c r="F198" s="208"/>
      <c r="G198" s="143"/>
      <c r="H198" s="221"/>
      <c r="I198" s="64"/>
      <c r="J198" s="64"/>
      <c r="K198" s="64"/>
      <c r="L198" s="64"/>
      <c r="M198" s="64"/>
      <c r="N198" s="66"/>
      <c r="O198" s="534"/>
    </row>
    <row r="199" spans="1:15" ht="16.5" thickBot="1" x14ac:dyDescent="0.3">
      <c r="A199" s="155" t="s">
        <v>407</v>
      </c>
      <c r="B199" s="123"/>
      <c r="C199" s="124"/>
      <c r="D199" s="123"/>
      <c r="E199" s="123"/>
      <c r="F199" s="202"/>
      <c r="G199" s="123"/>
      <c r="H199" s="856">
        <f>SUM(H19:H198)</f>
        <v>430734.97000000003</v>
      </c>
      <c r="I199" s="857"/>
      <c r="J199" s="858"/>
      <c r="K199" s="859"/>
      <c r="L199" s="857"/>
      <c r="M199" s="859"/>
      <c r="N199" s="859"/>
      <c r="O199" s="860"/>
    </row>
    <row r="200" spans="1:15" ht="16.5" thickBot="1" x14ac:dyDescent="0.3">
      <c r="A200" s="155" t="s">
        <v>408</v>
      </c>
      <c r="B200" s="123"/>
      <c r="C200" s="123"/>
      <c r="D200" s="123"/>
      <c r="E200" s="123"/>
      <c r="F200" s="202"/>
      <c r="G200" s="123"/>
      <c r="H200" s="861">
        <v>440000</v>
      </c>
      <c r="I200" s="857"/>
      <c r="J200" s="859"/>
      <c r="K200" s="859"/>
      <c r="L200" s="857"/>
      <c r="M200" s="859"/>
      <c r="N200" s="859"/>
      <c r="O200" s="860"/>
    </row>
    <row r="201" spans="1:15" ht="15" customHeight="1" thickBot="1" x14ac:dyDescent="0.3">
      <c r="A201" s="155" t="s">
        <v>409</v>
      </c>
      <c r="B201" s="123"/>
      <c r="C201" s="123"/>
      <c r="D201" s="123"/>
      <c r="E201" s="123"/>
      <c r="F201" s="202"/>
      <c r="G201" s="123"/>
      <c r="H201" s="690"/>
      <c r="I201" s="54"/>
      <c r="J201" s="57"/>
      <c r="K201" s="57"/>
      <c r="L201" s="54"/>
      <c r="M201" s="57"/>
      <c r="N201" s="57"/>
      <c r="O201" s="528"/>
    </row>
    <row r="202" spans="1:15" ht="15" customHeight="1" thickBot="1" x14ac:dyDescent="0.3">
      <c r="A202" s="155" t="s">
        <v>410</v>
      </c>
      <c r="B202" s="123"/>
      <c r="C202" s="123"/>
      <c r="D202" s="123"/>
      <c r="E202" s="123"/>
      <c r="F202" s="202"/>
      <c r="G202" s="123"/>
      <c r="H202" s="862">
        <f>+H200-H199</f>
        <v>9265.0299999999697</v>
      </c>
      <c r="I202" s="857"/>
      <c r="J202" s="859"/>
      <c r="K202" s="859"/>
      <c r="L202" s="857"/>
      <c r="M202" s="859"/>
      <c r="N202" s="859"/>
      <c r="O202" s="860"/>
    </row>
    <row r="203" spans="1:15" ht="15" customHeight="1" x14ac:dyDescent="0.2">
      <c r="A203" s="1378"/>
      <c r="B203" s="1379"/>
      <c r="C203" s="1379"/>
      <c r="D203" s="1379"/>
      <c r="E203" s="1379"/>
      <c r="F203" s="1379"/>
      <c r="G203" s="1379"/>
      <c r="H203" s="1379"/>
      <c r="I203" s="1379"/>
      <c r="J203" s="1379"/>
      <c r="K203" s="1379"/>
      <c r="L203" s="1379"/>
      <c r="M203" s="1379"/>
      <c r="N203" s="1379"/>
      <c r="O203" s="1380"/>
    </row>
    <row r="204" spans="1:15" ht="16.5" thickBot="1" x14ac:dyDescent="0.25">
      <c r="A204" s="863" t="s">
        <v>411</v>
      </c>
      <c r="B204" s="1498" t="s">
        <v>412</v>
      </c>
      <c r="C204" s="1498"/>
      <c r="D204" s="1498"/>
      <c r="E204" s="1498"/>
      <c r="F204" s="1498"/>
      <c r="G204" s="1498"/>
      <c r="H204" s="1498"/>
      <c r="I204" s="1498"/>
      <c r="J204" s="1498"/>
      <c r="K204" s="1498"/>
      <c r="L204" s="1498"/>
      <c r="M204" s="1498"/>
      <c r="N204" s="1498"/>
      <c r="O204" s="1499"/>
    </row>
    <row r="205" spans="1:15" ht="16.5" thickBot="1" x14ac:dyDescent="0.3">
      <c r="A205" s="663"/>
      <c r="B205" s="651"/>
      <c r="C205" s="651"/>
      <c r="D205" s="646"/>
      <c r="E205" s="651"/>
      <c r="F205" s="647"/>
      <c r="G205" s="646"/>
      <c r="H205" s="648"/>
      <c r="I205" s="649"/>
      <c r="J205" s="649"/>
      <c r="K205" s="649"/>
      <c r="L205" s="649"/>
      <c r="M205" s="649"/>
      <c r="N205" s="649"/>
      <c r="O205" s="650"/>
    </row>
    <row r="206" spans="1:15" ht="16.5" thickBot="1" x14ac:dyDescent="0.25">
      <c r="A206" s="864" t="s">
        <v>413</v>
      </c>
      <c r="B206" s="1508" t="s">
        <v>414</v>
      </c>
      <c r="C206" s="1509"/>
      <c r="D206" s="1509"/>
      <c r="E206" s="1509"/>
      <c r="F206" s="1509"/>
      <c r="G206" s="1509"/>
      <c r="H206" s="1509"/>
      <c r="I206" s="1509"/>
      <c r="J206" s="1509"/>
      <c r="K206" s="1509"/>
      <c r="L206" s="1509"/>
      <c r="M206" s="1509"/>
      <c r="N206" s="1509"/>
      <c r="O206" s="1510"/>
    </row>
    <row r="207" spans="1:15" ht="16.5" thickBot="1" x14ac:dyDescent="0.3">
      <c r="A207" s="158" t="s">
        <v>407</v>
      </c>
      <c r="B207" s="124"/>
      <c r="C207" s="123"/>
      <c r="D207" s="123"/>
      <c r="E207" s="123"/>
      <c r="F207" s="202"/>
      <c r="G207" s="123"/>
      <c r="H207" s="865"/>
      <c r="I207" s="857"/>
      <c r="J207" s="857"/>
      <c r="K207" s="857"/>
      <c r="L207" s="857"/>
      <c r="M207" s="859"/>
      <c r="N207" s="859"/>
      <c r="O207" s="860"/>
    </row>
    <row r="208" spans="1:15" ht="16.5" thickBot="1" x14ac:dyDescent="0.3">
      <c r="A208" s="155" t="s">
        <v>408</v>
      </c>
      <c r="B208" s="123"/>
      <c r="C208" s="123"/>
      <c r="D208" s="123"/>
      <c r="E208" s="123"/>
      <c r="F208" s="202"/>
      <c r="G208" s="123"/>
      <c r="H208" s="866">
        <v>0</v>
      </c>
      <c r="I208" s="857"/>
      <c r="J208" s="857"/>
      <c r="K208" s="857"/>
      <c r="L208" s="857"/>
      <c r="M208" s="859"/>
      <c r="N208" s="859"/>
      <c r="O208" s="860"/>
    </row>
    <row r="209" spans="1:19" ht="15" customHeight="1" thickBot="1" x14ac:dyDescent="0.3">
      <c r="A209" s="155" t="s">
        <v>409</v>
      </c>
      <c r="B209" s="123"/>
      <c r="C209" s="123"/>
      <c r="D209" s="123"/>
      <c r="E209" s="123"/>
      <c r="F209" s="202"/>
      <c r="G209" s="123"/>
      <c r="H209" s="238">
        <f>+H208*0.2</f>
        <v>0</v>
      </c>
      <c r="I209" s="54"/>
      <c r="J209" s="54"/>
      <c r="K209" s="54"/>
      <c r="L209" s="54"/>
      <c r="M209" s="57"/>
      <c r="N209" s="57"/>
      <c r="O209" s="528"/>
    </row>
    <row r="210" spans="1:19" ht="15" customHeight="1" thickBot="1" x14ac:dyDescent="0.3">
      <c r="A210" s="194" t="s">
        <v>410</v>
      </c>
      <c r="B210" s="113"/>
      <c r="C210" s="113"/>
      <c r="D210" s="113"/>
      <c r="E210" s="113"/>
      <c r="F210" s="464"/>
      <c r="G210" s="113"/>
      <c r="H210" s="867">
        <f>+H208-H209</f>
        <v>0</v>
      </c>
      <c r="I210" s="467"/>
      <c r="J210" s="467"/>
      <c r="K210" s="467"/>
      <c r="L210" s="467"/>
      <c r="M210" s="468"/>
      <c r="N210" s="468"/>
      <c r="O210" s="560"/>
    </row>
    <row r="211" spans="1:19" ht="16.5" thickBot="1" x14ac:dyDescent="0.3">
      <c r="A211" s="663"/>
      <c r="B211" s="651"/>
      <c r="C211" s="651"/>
      <c r="D211" s="646"/>
      <c r="E211" s="651"/>
      <c r="F211" s="647"/>
      <c r="G211" s="646"/>
      <c r="H211" s="648"/>
      <c r="I211" s="649"/>
      <c r="J211" s="649"/>
      <c r="K211" s="649"/>
      <c r="L211" s="649"/>
      <c r="M211" s="649"/>
      <c r="N211" s="649"/>
      <c r="O211" s="650"/>
    </row>
    <row r="212" spans="1:19" ht="16.5" thickBot="1" x14ac:dyDescent="0.25">
      <c r="A212" s="864" t="s">
        <v>415</v>
      </c>
      <c r="B212" s="1508" t="s">
        <v>416</v>
      </c>
      <c r="C212" s="1509"/>
      <c r="D212" s="1509"/>
      <c r="E212" s="1509"/>
      <c r="F212" s="1509"/>
      <c r="G212" s="1509"/>
      <c r="H212" s="1509"/>
      <c r="I212" s="1509"/>
      <c r="J212" s="1509"/>
      <c r="K212" s="1509"/>
      <c r="L212" s="1509"/>
      <c r="M212" s="1509"/>
      <c r="N212" s="1509"/>
      <c r="O212" s="1510"/>
    </row>
    <row r="213" spans="1:19" ht="16.5" thickBot="1" x14ac:dyDescent="0.3">
      <c r="A213" s="155" t="s">
        <v>407</v>
      </c>
      <c r="B213" s="124"/>
      <c r="C213" s="123"/>
      <c r="D213" s="123"/>
      <c r="E213" s="123"/>
      <c r="F213" s="202"/>
      <c r="G213" s="123"/>
      <c r="H213" s="868"/>
      <c r="I213" s="857"/>
      <c r="J213" s="857"/>
      <c r="K213" s="857"/>
      <c r="L213" s="857"/>
      <c r="M213" s="859"/>
      <c r="N213" s="859"/>
      <c r="O213" s="860"/>
    </row>
    <row r="214" spans="1:19" ht="16.5" thickBot="1" x14ac:dyDescent="0.3">
      <c r="A214" s="155" t="s">
        <v>408</v>
      </c>
      <c r="B214" s="123"/>
      <c r="C214" s="123"/>
      <c r="D214" s="123"/>
      <c r="E214" s="123"/>
      <c r="F214" s="202"/>
      <c r="G214" s="123"/>
      <c r="H214" s="869">
        <v>0</v>
      </c>
      <c r="I214" s="857"/>
      <c r="J214" s="857"/>
      <c r="K214" s="857"/>
      <c r="L214" s="857"/>
      <c r="M214" s="859"/>
      <c r="N214" s="859"/>
      <c r="O214" s="860"/>
    </row>
    <row r="215" spans="1:19" ht="15" customHeight="1" thickBot="1" x14ac:dyDescent="0.3">
      <c r="A215" s="155" t="s">
        <v>409</v>
      </c>
      <c r="B215" s="123"/>
      <c r="C215" s="123"/>
      <c r="D215" s="123"/>
      <c r="E215" s="123"/>
      <c r="F215" s="202"/>
      <c r="G215" s="123"/>
      <c r="H215" s="693">
        <f>+H214*0.2</f>
        <v>0</v>
      </c>
      <c r="I215" s="54"/>
      <c r="J215" s="54"/>
      <c r="K215" s="54"/>
      <c r="L215" s="54"/>
      <c r="M215" s="57"/>
      <c r="N215" s="57"/>
      <c r="O215" s="528"/>
    </row>
    <row r="216" spans="1:19" ht="15" customHeight="1" thickBot="1" x14ac:dyDescent="0.3">
      <c r="A216" s="155" t="s">
        <v>410</v>
      </c>
      <c r="B216" s="123"/>
      <c r="C216" s="123"/>
      <c r="D216" s="123"/>
      <c r="E216" s="123"/>
      <c r="F216" s="202"/>
      <c r="G216" s="123"/>
      <c r="H216" s="867">
        <f>+H214-H215</f>
        <v>0</v>
      </c>
      <c r="I216" s="54"/>
      <c r="J216" s="54"/>
      <c r="K216" s="54"/>
      <c r="L216" s="54"/>
      <c r="M216" s="57"/>
      <c r="N216" s="57"/>
      <c r="O216" s="528"/>
    </row>
    <row r="217" spans="1:19" ht="15.75" x14ac:dyDescent="0.25">
      <c r="A217" s="565"/>
      <c r="B217" s="32"/>
      <c r="C217" s="32"/>
      <c r="D217" s="32"/>
      <c r="E217" s="32"/>
      <c r="F217" s="212"/>
      <c r="G217" s="112"/>
      <c r="H217" s="222"/>
      <c r="I217" s="115"/>
      <c r="J217" s="115"/>
      <c r="K217" s="115"/>
      <c r="L217" s="116"/>
      <c r="M217" s="870"/>
      <c r="N217" s="870"/>
      <c r="O217" s="871"/>
      <c r="P217" s="101"/>
      <c r="Q217" s="101"/>
      <c r="R217" s="101"/>
      <c r="S217" s="101"/>
    </row>
    <row r="218" spans="1:19" ht="16.5" thickBot="1" x14ac:dyDescent="0.25">
      <c r="A218" s="872"/>
      <c r="B218" s="1512" t="s">
        <v>417</v>
      </c>
      <c r="C218" s="1498"/>
      <c r="D218" s="1498"/>
      <c r="E218" s="1498"/>
      <c r="F218" s="1498"/>
      <c r="G218" s="1498"/>
      <c r="H218" s="1498"/>
      <c r="I218" s="1498"/>
      <c r="J218" s="1498"/>
      <c r="K218" s="1498"/>
      <c r="L218" s="1498"/>
      <c r="M218" s="1498"/>
      <c r="N218" s="1498"/>
      <c r="O218" s="1499"/>
      <c r="P218" s="1511"/>
      <c r="Q218" s="1511"/>
      <c r="R218" s="1511"/>
      <c r="S218" s="1511"/>
    </row>
    <row r="219" spans="1:19" ht="16.5" thickBot="1" x14ac:dyDescent="0.3">
      <c r="A219" s="160"/>
      <c r="B219" s="109"/>
      <c r="C219" s="110"/>
      <c r="D219" s="110"/>
      <c r="E219" s="110"/>
      <c r="F219" s="214"/>
      <c r="G219" s="110"/>
      <c r="H219" s="214"/>
      <c r="I219" s="110"/>
      <c r="J219" s="110"/>
      <c r="K219" s="110"/>
      <c r="L219" s="110"/>
      <c r="M219" s="110"/>
      <c r="N219" s="110"/>
      <c r="O219" s="692"/>
      <c r="P219" s="101"/>
      <c r="Q219" s="101"/>
      <c r="R219" s="101"/>
      <c r="S219" s="101"/>
    </row>
    <row r="220" spans="1:19" ht="15.75" x14ac:dyDescent="0.2">
      <c r="A220" s="831" t="s">
        <v>418</v>
      </c>
      <c r="B220" s="873" t="s">
        <v>419</v>
      </c>
      <c r="C220" s="873"/>
      <c r="D220" s="873"/>
      <c r="E220" s="873"/>
      <c r="F220" s="873"/>
      <c r="G220" s="873"/>
      <c r="H220" s="873"/>
      <c r="I220" s="873"/>
      <c r="J220" s="873"/>
      <c r="K220" s="873"/>
      <c r="L220" s="873"/>
      <c r="M220" s="873"/>
      <c r="N220" s="873"/>
      <c r="O220" s="874"/>
      <c r="P220" s="854"/>
      <c r="Q220" s="854"/>
      <c r="R220" s="854"/>
      <c r="S220" s="854"/>
    </row>
    <row r="221" spans="1:19" ht="15.75" x14ac:dyDescent="0.25">
      <c r="A221" s="541" t="s">
        <v>420</v>
      </c>
      <c r="B221" s="87"/>
      <c r="C221" s="86"/>
      <c r="D221" s="151"/>
      <c r="E221" s="88"/>
      <c r="F221" s="215"/>
      <c r="G221" s="149"/>
      <c r="H221" s="245"/>
      <c r="I221" s="86"/>
      <c r="J221" s="86"/>
      <c r="K221" s="86"/>
      <c r="L221" s="86"/>
      <c r="M221" s="86"/>
      <c r="N221" s="86"/>
      <c r="O221" s="542"/>
      <c r="P221" s="875"/>
      <c r="Q221" s="875"/>
      <c r="R221" s="875"/>
      <c r="S221" s="875"/>
    </row>
    <row r="222" spans="1:19" ht="15.75" x14ac:dyDescent="0.25">
      <c r="A222" s="543"/>
      <c r="B222" s="90"/>
      <c r="C222" s="85" t="s">
        <v>421</v>
      </c>
      <c r="D222" s="169"/>
      <c r="E222" s="95" t="s">
        <v>40</v>
      </c>
      <c r="F222" s="208">
        <v>0</v>
      </c>
      <c r="G222" s="141">
        <v>0</v>
      </c>
      <c r="H222" s="221">
        <f t="shared" ref="H222:H227" si="4">+G222*F222</f>
        <v>0</v>
      </c>
      <c r="I222" s="64"/>
      <c r="J222" s="64"/>
      <c r="K222" s="67"/>
      <c r="L222" s="62"/>
      <c r="M222" s="62"/>
      <c r="N222" s="62"/>
      <c r="O222" s="549"/>
      <c r="P222" s="875"/>
      <c r="Q222" s="875"/>
      <c r="R222" s="875"/>
      <c r="S222" s="875"/>
    </row>
    <row r="223" spans="1:19" ht="15.75" x14ac:dyDescent="0.25">
      <c r="A223" s="543"/>
      <c r="B223" s="75"/>
      <c r="C223" s="85" t="s">
        <v>422</v>
      </c>
      <c r="D223" s="169"/>
      <c r="E223" s="95" t="s">
        <v>40</v>
      </c>
      <c r="F223" s="208">
        <v>0</v>
      </c>
      <c r="G223" s="141">
        <v>0</v>
      </c>
      <c r="H223" s="221">
        <f t="shared" si="4"/>
        <v>0</v>
      </c>
      <c r="I223" s="64"/>
      <c r="J223" s="64"/>
      <c r="K223" s="67"/>
      <c r="L223" s="62"/>
      <c r="M223" s="62"/>
      <c r="N223" s="62"/>
      <c r="O223" s="549"/>
      <c r="P223" s="875"/>
      <c r="Q223" s="875"/>
      <c r="R223" s="875"/>
      <c r="S223" s="875"/>
    </row>
    <row r="224" spans="1:19" ht="15.75" x14ac:dyDescent="0.25">
      <c r="A224" s="543"/>
      <c r="B224" s="75"/>
      <c r="C224" s="85" t="s">
        <v>423</v>
      </c>
      <c r="D224" s="169"/>
      <c r="E224" s="95" t="s">
        <v>40</v>
      </c>
      <c r="F224" s="208">
        <v>0</v>
      </c>
      <c r="G224" s="141">
        <v>0</v>
      </c>
      <c r="H224" s="221">
        <f t="shared" si="4"/>
        <v>0</v>
      </c>
      <c r="I224" s="64"/>
      <c r="J224" s="64"/>
      <c r="K224" s="67"/>
      <c r="L224" s="62"/>
      <c r="M224" s="62"/>
      <c r="N224" s="62"/>
      <c r="O224" s="549"/>
      <c r="P224" s="875"/>
      <c r="Q224" s="875"/>
      <c r="R224" s="875"/>
      <c r="S224" s="875"/>
    </row>
    <row r="225" spans="1:19" ht="15.75" x14ac:dyDescent="0.25">
      <c r="A225" s="543"/>
      <c r="B225" s="75"/>
      <c r="C225" s="85" t="s">
        <v>424</v>
      </c>
      <c r="D225" s="169"/>
      <c r="E225" s="95" t="s">
        <v>40</v>
      </c>
      <c r="F225" s="208">
        <v>0</v>
      </c>
      <c r="G225" s="141">
        <v>0</v>
      </c>
      <c r="H225" s="221">
        <f t="shared" si="4"/>
        <v>0</v>
      </c>
      <c r="I225" s="64"/>
      <c r="J225" s="64"/>
      <c r="K225" s="67"/>
      <c r="L225" s="62"/>
      <c r="M225" s="62"/>
      <c r="N225" s="62"/>
      <c r="O225" s="549"/>
      <c r="P225" s="875"/>
      <c r="Q225" s="875"/>
      <c r="R225" s="875"/>
      <c r="S225" s="875"/>
    </row>
    <row r="226" spans="1:19" ht="15.75" x14ac:dyDescent="0.25">
      <c r="A226" s="543"/>
      <c r="B226" s="75"/>
      <c r="C226" s="85" t="s">
        <v>425</v>
      </c>
      <c r="D226" s="169"/>
      <c r="E226" s="95" t="s">
        <v>40</v>
      </c>
      <c r="F226" s="208">
        <v>0</v>
      </c>
      <c r="G226" s="141">
        <v>0</v>
      </c>
      <c r="H226" s="221">
        <f t="shared" si="4"/>
        <v>0</v>
      </c>
      <c r="I226" s="64"/>
      <c r="J226" s="64"/>
      <c r="K226" s="67"/>
      <c r="L226" s="62"/>
      <c r="M226" s="62"/>
      <c r="N226" s="62"/>
      <c r="O226" s="549"/>
      <c r="P226" s="875"/>
      <c r="Q226" s="875"/>
      <c r="R226" s="875"/>
      <c r="S226" s="875"/>
    </row>
    <row r="227" spans="1:19" ht="15.75" x14ac:dyDescent="0.25">
      <c r="A227" s="543"/>
      <c r="B227" s="75"/>
      <c r="C227" s="85" t="s">
        <v>426</v>
      </c>
      <c r="D227" s="169"/>
      <c r="E227" s="95" t="s">
        <v>40</v>
      </c>
      <c r="F227" s="208">
        <v>0</v>
      </c>
      <c r="G227" s="141">
        <v>0</v>
      </c>
      <c r="H227" s="221">
        <f t="shared" si="4"/>
        <v>0</v>
      </c>
      <c r="I227" s="64"/>
      <c r="J227" s="64"/>
      <c r="K227" s="67"/>
      <c r="L227" s="62"/>
      <c r="M227" s="62"/>
      <c r="N227" s="62"/>
      <c r="O227" s="549"/>
      <c r="P227" s="875"/>
      <c r="Q227" s="875"/>
      <c r="R227" s="875"/>
      <c r="S227" s="875"/>
    </row>
    <row r="228" spans="1:19" ht="16.5" thickBot="1" x14ac:dyDescent="0.3">
      <c r="A228" s="876"/>
      <c r="B228" s="67"/>
      <c r="C228" s="68"/>
      <c r="D228" s="146"/>
      <c r="E228" s="68"/>
      <c r="F228" s="211"/>
      <c r="G228" s="148"/>
      <c r="H228" s="230"/>
      <c r="I228" s="67"/>
      <c r="J228" s="67"/>
      <c r="K228" s="67"/>
      <c r="L228" s="62"/>
      <c r="M228" s="62"/>
      <c r="N228" s="62"/>
      <c r="O228" s="549"/>
      <c r="P228" s="875"/>
      <c r="Q228" s="875"/>
      <c r="R228" s="875"/>
      <c r="S228" s="875"/>
    </row>
    <row r="229" spans="1:19" ht="16.5" thickBot="1" x14ac:dyDescent="0.3">
      <c r="A229" s="155" t="s">
        <v>407</v>
      </c>
      <c r="B229" s="124"/>
      <c r="C229" s="123"/>
      <c r="D229" s="123"/>
      <c r="E229" s="123"/>
      <c r="F229" s="202"/>
      <c r="G229" s="123"/>
      <c r="H229" s="865"/>
      <c r="I229" s="859"/>
      <c r="J229" s="859"/>
      <c r="K229" s="859"/>
      <c r="L229" s="859"/>
      <c r="M229" s="859"/>
      <c r="N229" s="859"/>
      <c r="O229" s="877"/>
      <c r="P229" s="878"/>
      <c r="Q229" s="878"/>
      <c r="R229" s="878"/>
      <c r="S229" s="879"/>
    </row>
    <row r="230" spans="1:19" ht="16.5" thickBot="1" x14ac:dyDescent="0.3">
      <c r="A230" s="155" t="s">
        <v>408</v>
      </c>
      <c r="B230" s="123"/>
      <c r="C230" s="123"/>
      <c r="D230" s="123"/>
      <c r="E230" s="123"/>
      <c r="F230" s="202"/>
      <c r="G230" s="123"/>
      <c r="H230" s="866">
        <v>0</v>
      </c>
      <c r="I230" s="880"/>
      <c r="J230" s="880"/>
      <c r="K230" s="880"/>
      <c r="L230" s="880"/>
      <c r="M230" s="880"/>
      <c r="N230" s="880"/>
      <c r="O230" s="881"/>
      <c r="P230" s="878"/>
      <c r="Q230" s="878"/>
      <c r="R230" s="878"/>
      <c r="S230" s="879"/>
    </row>
    <row r="231" spans="1:19" ht="16.5" thickBot="1" x14ac:dyDescent="0.3">
      <c r="A231" s="155" t="s">
        <v>409</v>
      </c>
      <c r="B231" s="123"/>
      <c r="C231" s="123"/>
      <c r="D231" s="123"/>
      <c r="E231" s="123"/>
      <c r="F231" s="202"/>
      <c r="G231" s="123"/>
      <c r="H231" s="238">
        <f>+H230*0.2</f>
        <v>0</v>
      </c>
      <c r="I231" s="93"/>
      <c r="J231" s="93"/>
      <c r="K231" s="93"/>
      <c r="L231" s="93"/>
      <c r="M231" s="93"/>
      <c r="N231" s="93"/>
      <c r="O231" s="564"/>
      <c r="P231" s="101"/>
      <c r="Q231" s="101"/>
      <c r="R231" s="101"/>
      <c r="S231" s="101"/>
    </row>
    <row r="232" spans="1:19" ht="16.5" thickBot="1" x14ac:dyDescent="0.3">
      <c r="A232" s="155" t="s">
        <v>410</v>
      </c>
      <c r="B232" s="123"/>
      <c r="C232" s="123"/>
      <c r="D232" s="123"/>
      <c r="E232" s="123"/>
      <c r="F232" s="202"/>
      <c r="G232" s="123"/>
      <c r="H232" s="882">
        <f>+H230-H231</f>
        <v>0</v>
      </c>
      <c r="I232" s="880"/>
      <c r="J232" s="880"/>
      <c r="K232" s="880"/>
      <c r="L232" s="880"/>
      <c r="M232" s="880"/>
      <c r="N232" s="880"/>
      <c r="O232" s="881"/>
      <c r="P232" s="101"/>
      <c r="Q232" s="101"/>
      <c r="R232" s="101"/>
      <c r="S232" s="101"/>
    </row>
    <row r="233" spans="1:19" ht="16.5" thickBot="1" x14ac:dyDescent="0.3">
      <c r="A233" s="548"/>
      <c r="B233" s="53"/>
      <c r="C233" s="24"/>
      <c r="D233" s="146"/>
      <c r="E233" s="24"/>
      <c r="F233" s="211"/>
      <c r="G233" s="146"/>
      <c r="H233" s="231"/>
      <c r="I233" s="62"/>
      <c r="J233" s="62"/>
      <c r="K233" s="62"/>
      <c r="L233" s="62"/>
      <c r="M233" s="62"/>
      <c r="N233" s="62"/>
      <c r="O233" s="549"/>
      <c r="P233" s="6"/>
      <c r="Q233" s="6"/>
      <c r="R233" s="6"/>
      <c r="S233" s="6"/>
    </row>
    <row r="234" spans="1:19" ht="16.5" thickBot="1" x14ac:dyDescent="0.3">
      <c r="A234" s="155" t="s">
        <v>407</v>
      </c>
      <c r="B234" s="124"/>
      <c r="C234" s="123"/>
      <c r="D234" s="123"/>
      <c r="E234" s="123"/>
      <c r="F234" s="202"/>
      <c r="G234" s="123"/>
      <c r="H234" s="963">
        <f>H199</f>
        <v>430734.97000000003</v>
      </c>
      <c r="I234" s="857"/>
      <c r="J234" s="857"/>
      <c r="K234" s="857"/>
      <c r="L234" s="857"/>
      <c r="M234" s="859"/>
      <c r="N234" s="859"/>
      <c r="O234" s="860"/>
    </row>
    <row r="235" spans="1:19" ht="16.5" thickBot="1" x14ac:dyDescent="0.3">
      <c r="A235" s="155" t="s">
        <v>408</v>
      </c>
      <c r="B235" s="123"/>
      <c r="C235" s="123"/>
      <c r="D235" s="123"/>
      <c r="E235" s="123"/>
      <c r="F235" s="202"/>
      <c r="G235" s="123"/>
      <c r="H235" s="866">
        <f>+H200+H208+H214+H230</f>
        <v>440000</v>
      </c>
      <c r="I235" s="857"/>
      <c r="J235" s="857"/>
      <c r="K235" s="857"/>
      <c r="L235" s="857"/>
      <c r="M235" s="859"/>
      <c r="N235" s="859"/>
      <c r="O235" s="860"/>
    </row>
    <row r="236" spans="1:19" ht="15.75" customHeight="1" thickBot="1" x14ac:dyDescent="0.3">
      <c r="A236" s="155" t="s">
        <v>409</v>
      </c>
      <c r="B236" s="123"/>
      <c r="C236" s="123"/>
      <c r="D236" s="123"/>
      <c r="E236" s="123"/>
      <c r="F236" s="202"/>
      <c r="G236" s="123"/>
      <c r="H236" s="238"/>
      <c r="I236" s="54"/>
      <c r="J236" s="54"/>
      <c r="K236" s="54"/>
      <c r="L236" s="54"/>
      <c r="M236" s="57"/>
      <c r="N236" s="57"/>
      <c r="O236" s="528"/>
    </row>
    <row r="237" spans="1:19" ht="18.75" customHeight="1" thickBot="1" x14ac:dyDescent="0.4">
      <c r="A237" s="155" t="s">
        <v>410</v>
      </c>
      <c r="B237" s="123"/>
      <c r="C237" s="123"/>
      <c r="D237" s="123"/>
      <c r="E237" s="123"/>
      <c r="F237" s="202"/>
      <c r="G237" s="123"/>
      <c r="H237" s="883">
        <f>+H235-H234</f>
        <v>9265.0299999999697</v>
      </c>
      <c r="I237" s="570"/>
      <c r="J237" s="570"/>
      <c r="K237" s="570"/>
      <c r="L237" s="570"/>
      <c r="M237" s="571"/>
      <c r="N237" s="571"/>
      <c r="O237" s="572"/>
    </row>
    <row r="238" spans="1:19" ht="15.75" x14ac:dyDescent="0.25">
      <c r="A238" s="884"/>
      <c r="B238" s="52"/>
      <c r="C238" s="52"/>
      <c r="D238" s="885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</row>
    <row r="239" spans="1:19" ht="16.5" thickBot="1" x14ac:dyDescent="0.3">
      <c r="A239" s="884"/>
      <c r="B239" s="886"/>
      <c r="C239" s="886"/>
      <c r="D239" s="885"/>
      <c r="E239" s="886"/>
      <c r="F239" s="52"/>
      <c r="G239" s="885"/>
      <c r="H239" s="246"/>
      <c r="I239" s="28"/>
      <c r="J239" s="28"/>
      <c r="K239" s="28"/>
      <c r="L239" s="29"/>
      <c r="M239" s="29"/>
      <c r="N239" s="29"/>
      <c r="O239" s="29"/>
    </row>
    <row r="240" spans="1:19" ht="15.75" x14ac:dyDescent="0.25">
      <c r="A240" s="884"/>
      <c r="B240" s="1389" t="s">
        <v>531</v>
      </c>
      <c r="C240" s="1389"/>
      <c r="D240" s="1389"/>
      <c r="E240" s="1389"/>
      <c r="F240" s="1389"/>
      <c r="G240" s="1390"/>
      <c r="H240" s="865"/>
      <c r="I240" s="72"/>
      <c r="J240" s="72"/>
      <c r="K240" s="72"/>
      <c r="L240" s="72"/>
      <c r="M240" s="61"/>
      <c r="N240" s="61"/>
      <c r="O240" s="61"/>
    </row>
    <row r="241" spans="1:256" ht="16.5" thickBot="1" x14ac:dyDescent="0.3">
      <c r="A241" s="884"/>
      <c r="B241" s="52"/>
      <c r="C241" s="52"/>
      <c r="D241" s="885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</row>
    <row r="242" spans="1:256" ht="15.75" x14ac:dyDescent="0.25">
      <c r="A242" s="884"/>
      <c r="B242" s="1389" t="s">
        <v>530</v>
      </c>
      <c r="C242" s="1389"/>
      <c r="D242" s="1389"/>
      <c r="E242" s="1389"/>
      <c r="F242" s="1389"/>
      <c r="G242" s="1390"/>
      <c r="H242" s="865"/>
      <c r="I242" s="72"/>
      <c r="J242" s="72"/>
      <c r="K242" s="72"/>
      <c r="L242" s="72"/>
      <c r="M242" s="61"/>
      <c r="N242" s="61"/>
      <c r="O242" s="6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</row>
    <row r="243" spans="1:256" ht="15.75" x14ac:dyDescent="0.25">
      <c r="A243" s="884"/>
      <c r="B243" s="58"/>
      <c r="C243" s="58"/>
      <c r="D243" s="58"/>
      <c r="E243" s="58"/>
      <c r="F243" s="216"/>
      <c r="G243" s="58"/>
      <c r="H243" s="887"/>
      <c r="I243" s="888"/>
      <c r="J243" s="888"/>
      <c r="K243" s="888"/>
      <c r="L243" s="60"/>
      <c r="M243" s="60"/>
      <c r="N243" s="60"/>
      <c r="O243" s="60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</row>
    <row r="244" spans="1:256" ht="15.75" x14ac:dyDescent="0.25">
      <c r="A244" s="884"/>
      <c r="B244" s="30"/>
      <c r="C244" s="31"/>
      <c r="D244" s="32"/>
      <c r="E244" s="32"/>
      <c r="F244" s="212"/>
      <c r="G244" s="32"/>
      <c r="H244" s="224"/>
      <c r="I244" s="33"/>
      <c r="J244" s="33"/>
      <c r="K244" s="33"/>
      <c r="L244" s="30"/>
      <c r="M244" s="30"/>
      <c r="N244" s="30"/>
      <c r="O244" s="30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</row>
    <row r="245" spans="1:256" ht="15.75" x14ac:dyDescent="0.25">
      <c r="A245" s="884"/>
      <c r="B245" s="1449" t="s">
        <v>427</v>
      </c>
      <c r="C245" s="1449"/>
      <c r="D245" s="1449"/>
      <c r="E245" s="122"/>
      <c r="F245" s="217"/>
      <c r="G245" s="122"/>
      <c r="H245" s="225"/>
      <c r="I245" s="39"/>
      <c r="J245" s="39"/>
      <c r="K245" s="39"/>
      <c r="L245" s="38"/>
      <c r="M245" s="38"/>
      <c r="N245" s="38"/>
      <c r="O245" s="38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</row>
    <row r="246" spans="1:256" ht="15.75" x14ac:dyDescent="0.25">
      <c r="A246" s="884"/>
      <c r="B246" s="122"/>
      <c r="C246" s="122"/>
      <c r="D246" s="122"/>
      <c r="E246" s="122"/>
      <c r="F246" s="217"/>
      <c r="G246" s="122"/>
      <c r="H246" s="225"/>
      <c r="I246" s="39"/>
      <c r="J246" s="39"/>
      <c r="K246" s="39"/>
      <c r="L246" s="38"/>
      <c r="M246" s="38"/>
      <c r="N246" s="38"/>
      <c r="O246" s="38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</row>
    <row r="247" spans="1:256" ht="15.75" x14ac:dyDescent="0.25">
      <c r="A247" s="884"/>
      <c r="B247" s="40" t="s">
        <v>428</v>
      </c>
      <c r="C247" s="41"/>
      <c r="D247" s="42"/>
      <c r="H247" s="226"/>
      <c r="I247" s="43"/>
      <c r="J247" s="43"/>
      <c r="K247" s="43"/>
      <c r="L247" s="44"/>
      <c r="M247" s="44"/>
      <c r="N247" s="44"/>
      <c r="O247" s="45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</row>
    <row r="248" spans="1:256" ht="15.75" x14ac:dyDescent="0.25">
      <c r="A248" s="884"/>
      <c r="B248" s="46" t="s">
        <v>429</v>
      </c>
      <c r="C248" s="47"/>
      <c r="D248" s="179"/>
      <c r="H248" s="247"/>
      <c r="I248" s="49"/>
      <c r="J248" s="49"/>
      <c r="K248" s="49"/>
      <c r="L248" s="46" t="s">
        <v>430</v>
      </c>
      <c r="M248" s="48">
        <v>0</v>
      </c>
      <c r="N248" s="48"/>
      <c r="O248" s="50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</row>
    <row r="249" spans="1:256" ht="15.75" x14ac:dyDescent="0.25">
      <c r="A249" s="884"/>
      <c r="B249" s="34"/>
      <c r="C249" s="31"/>
      <c r="D249" s="34"/>
      <c r="H249" s="227"/>
      <c r="I249" s="35"/>
      <c r="J249" s="35"/>
      <c r="K249" s="35"/>
      <c r="L249" s="36"/>
      <c r="M249" s="36"/>
      <c r="N249" s="36"/>
      <c r="O249" s="37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</row>
    <row r="250" spans="1:256" ht="15.75" x14ac:dyDescent="0.25">
      <c r="A250" s="889"/>
      <c r="B250" s="46" t="s">
        <v>429</v>
      </c>
      <c r="C250" s="47"/>
      <c r="D250" s="42"/>
      <c r="H250" s="227"/>
      <c r="I250" s="35"/>
      <c r="J250" s="35"/>
      <c r="K250" s="35"/>
      <c r="L250" s="36"/>
      <c r="M250" s="36"/>
      <c r="N250" s="36"/>
      <c r="O250" s="3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</row>
    <row r="251" spans="1:256" ht="15.75" x14ac:dyDescent="0.25">
      <c r="A251" s="889"/>
      <c r="B251" s="42"/>
      <c r="C251" s="51"/>
      <c r="D251" s="42"/>
      <c r="H251" s="227"/>
      <c r="I251" s="35"/>
      <c r="J251" s="35"/>
      <c r="K251" s="35"/>
      <c r="L251" s="36"/>
      <c r="M251" s="36"/>
      <c r="N251" s="36"/>
      <c r="O251" s="3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</row>
    <row r="252" spans="1:256" ht="15.75" x14ac:dyDescent="0.25">
      <c r="A252" s="889"/>
      <c r="B252" s="46" t="s">
        <v>431</v>
      </c>
      <c r="C252" s="47"/>
      <c r="D252" s="42"/>
      <c r="H252" s="227"/>
      <c r="I252" s="35"/>
      <c r="J252" s="35"/>
      <c r="K252" s="35"/>
      <c r="L252" s="36"/>
      <c r="M252" s="36"/>
      <c r="N252" s="36"/>
      <c r="O252" s="37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</row>
  </sheetData>
  <protectedRanges>
    <protectedRange password="CC00" sqref="D29:D54 D19:D21 D59:D71 D77:D91 D73:D75" name="Intervalo1_8_3_1_1"/>
    <protectedRange password="CC00" sqref="D56:D58" name="Intervalo1_7_1_1_1_1"/>
    <protectedRange password="CC00" sqref="D22:D25" name="Intervalo1_6_1_2_1_1"/>
    <protectedRange password="CC00" sqref="D26:D28" name="Intervalo1_8_1_1_1_1"/>
    <protectedRange password="CC00" sqref="D94 D118:D121 D123:D125 D129 D113:D115 D102:D104 D143:D153 D98:D100 D134:D140" name="Intervalo1_2_1_2_1_1"/>
    <protectedRange password="CC00" sqref="D110:D112" name="Intervalo1_1_1_1_1_1_1"/>
    <protectedRange password="CC00" sqref="D141:D142" name="Intervalo1_8_2_1_1_1"/>
    <protectedRange password="CC00" sqref="D95:D97" name="Intervalo1_2_2_1_1_1"/>
    <protectedRange password="CC00" sqref="D105:D109" name="Intervalo1_2_3_1_1_1"/>
    <protectedRange password="CC00" sqref="D116:D117" name="Intervalo1_2_4_1_1_1"/>
    <protectedRange password="CC00" sqref="D154:D156" name="Intervalo1_2_5_1_1_1"/>
    <protectedRange password="CC00" sqref="C154:C156" name="Intervalo1_2_5_1_1_1_1"/>
    <protectedRange password="CC00" sqref="D222:D227" name="Intervalo1_3_2_1_2_1_1_1_1_2"/>
    <protectedRange password="CC00" sqref="C222:C227" name="Intervalo1_3_2_1_2_1_1_1_1_2_1_3"/>
    <protectedRange password="CC00" sqref="D163:D166 D175:D188" name="Intervalo1_3_2_1_2_1_1_1_1_2_1_1"/>
    <protectedRange password="CC00" sqref="D159:D162" name="Intervalo1_3_4_2_1_1_1_1_1_1_3_1_1_1"/>
    <protectedRange password="CC00" sqref="C171 C175:C187 C159:C167" name="Intervalo1_2_2_1_1_1_1_1_2_1_1_1"/>
    <protectedRange password="CC00" sqref="D189:D192" name="Intervalo1_2_2_2_1_1_1_1_1_1_1"/>
    <protectedRange password="CC00" sqref="C196 D193:D198" name="Intervalo1_3_2_1_3_1_1_1_3_1_1"/>
    <protectedRange password="CC00" sqref="C191:C194 C188:C189" name="Intervalo1_2_2_2_1_1_1_1_3_1_1"/>
    <protectedRange password="CC00" sqref="C195 C197" name="Intervalo1_8_2_1_1_1_1_1_1_1_2_1_1"/>
    <protectedRange password="CC00" sqref="C190" name="Intervalo1_2_2_2_1_1_1_1_1_1_2_1_1"/>
    <protectedRange password="CC00" sqref="E159:E187" name="Intervalo1_3_2_1_1_1_1_1"/>
    <protectedRange password="CC00" sqref="E188:E198" name="Intervalo1_3_2_1_1_2_1_1"/>
    <protectedRange password="CC00" sqref="D167:D174" name="Intervalo1_3_4_2_1_1_1_1_1_1_4_1_2_1_1"/>
    <protectedRange password="CC00" sqref="C168:C170 C172:C174" name="Intervalo1_9_2_1_1_1_1_1_2_1_2_2_1_1"/>
    <protectedRange password="CC00" sqref="D76" name="Intervalo1_8_3_1_1_2"/>
    <protectedRange password="CC00" sqref="D55" name="Intervalo1_8_3_1_1_1"/>
  </protectedRanges>
  <mergeCells count="74">
    <mergeCell ref="B206:O206"/>
    <mergeCell ref="B212:O212"/>
    <mergeCell ref="B245:D245"/>
    <mergeCell ref="P218:S218"/>
    <mergeCell ref="B240:G240"/>
    <mergeCell ref="B242:G242"/>
    <mergeCell ref="B218:O218"/>
    <mergeCell ref="B204:O204"/>
    <mergeCell ref="C139:C142"/>
    <mergeCell ref="C143:C147"/>
    <mergeCell ref="C150:C151"/>
    <mergeCell ref="A157:B157"/>
    <mergeCell ref="A203:O203"/>
    <mergeCell ref="C159:C162"/>
    <mergeCell ref="C163:C166"/>
    <mergeCell ref="C167:C170"/>
    <mergeCell ref="C171:C174"/>
    <mergeCell ref="C175:C176"/>
    <mergeCell ref="C177:C180"/>
    <mergeCell ref="B159:B180"/>
    <mergeCell ref="A98:A100"/>
    <mergeCell ref="B98:B100"/>
    <mergeCell ref="C98:C100"/>
    <mergeCell ref="C102:C109"/>
    <mergeCell ref="B181:B197"/>
    <mergeCell ref="C181:C184"/>
    <mergeCell ref="C185:C188"/>
    <mergeCell ref="C189:C192"/>
    <mergeCell ref="C194:C197"/>
    <mergeCell ref="C136:C138"/>
    <mergeCell ref="C110:C112"/>
    <mergeCell ref="C118:C119"/>
    <mergeCell ref="C120:C121"/>
    <mergeCell ref="C134:C135"/>
    <mergeCell ref="C113:C117"/>
    <mergeCell ref="C29:C37"/>
    <mergeCell ref="B17:O17"/>
    <mergeCell ref="C19:C21"/>
    <mergeCell ref="C22:C25"/>
    <mergeCell ref="C26:C28"/>
    <mergeCell ref="C88:C90"/>
    <mergeCell ref="C91:C93"/>
    <mergeCell ref="C94:C96"/>
    <mergeCell ref="C38:C43"/>
    <mergeCell ref="C44:C47"/>
    <mergeCell ref="C48:C51"/>
    <mergeCell ref="C52:C57"/>
    <mergeCell ref="C61:C63"/>
    <mergeCell ref="C64:C66"/>
    <mergeCell ref="C67:C68"/>
    <mergeCell ref="C69:C72"/>
    <mergeCell ref="C77:C79"/>
    <mergeCell ref="C81:C82"/>
    <mergeCell ref="C83:C85"/>
    <mergeCell ref="C74:C75"/>
    <mergeCell ref="P5:X5"/>
    <mergeCell ref="L2:L3"/>
    <mergeCell ref="O2:O3"/>
    <mergeCell ref="C3:H3"/>
    <mergeCell ref="C4:H4"/>
    <mergeCell ref="C5:H5"/>
    <mergeCell ref="C6:H6"/>
    <mergeCell ref="C7:H7"/>
    <mergeCell ref="C8:H8"/>
    <mergeCell ref="N13:N14"/>
    <mergeCell ref="O13:O14"/>
    <mergeCell ref="B15:G15"/>
    <mergeCell ref="H15:M15"/>
    <mergeCell ref="C9:H9"/>
    <mergeCell ref="A13:G13"/>
    <mergeCell ref="H13:H14"/>
    <mergeCell ref="I13:K13"/>
    <mergeCell ref="L13:L14"/>
    <mergeCell ref="M13:M14"/>
  </mergeCells>
  <pageMargins left="0.70866141732283472" right="0.70866141732283472" top="0.41" bottom="0.4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8"/>
  <sheetViews>
    <sheetView zoomScale="80" zoomScaleNormal="80" workbookViewId="0">
      <pane ySplit="1" topLeftCell="A225" activePane="bottomLeft" state="frozen"/>
      <selection pane="bottomLeft" activeCell="H252" sqref="H252"/>
    </sheetView>
  </sheetViews>
  <sheetFormatPr defaultRowHeight="12.75" x14ac:dyDescent="0.2"/>
  <cols>
    <col min="1" max="1" width="16.28515625" style="152" customWidth="1"/>
    <col min="2" max="2" width="15.5703125" style="3" customWidth="1"/>
    <col min="3" max="3" width="25.140625" style="3" customWidth="1"/>
    <col min="4" max="4" width="32.140625" style="180" customWidth="1"/>
    <col min="5" max="5" width="11.42578125" style="3" customWidth="1"/>
    <col min="6" max="6" width="12.42578125" style="3" customWidth="1"/>
    <col min="7" max="7" width="11.5703125" style="3" customWidth="1"/>
    <col min="8" max="8" width="21" style="3" customWidth="1"/>
    <col min="9" max="9" width="13.140625" style="3" customWidth="1"/>
    <col min="10" max="10" width="20.5703125" style="3" customWidth="1"/>
    <col min="11" max="11" width="12.85546875" style="3" customWidth="1"/>
    <col min="12" max="12" width="27" style="3" bestFit="1" customWidth="1"/>
    <col min="13" max="13" width="19.5703125" style="3" bestFit="1" customWidth="1"/>
    <col min="14" max="14" width="15" style="3" customWidth="1"/>
    <col min="15" max="15" width="14.42578125" style="3" customWidth="1"/>
    <col min="16" max="16" width="11.140625" style="3" customWidth="1"/>
    <col min="17" max="16384" width="9.140625" style="3"/>
  </cols>
  <sheetData>
    <row r="1" spans="1:24" ht="25.5" x14ac:dyDescent="0.2">
      <c r="B1" s="117" t="s">
        <v>0</v>
      </c>
      <c r="C1" s="181" t="s">
        <v>452</v>
      </c>
      <c r="D1" s="165"/>
      <c r="H1" s="228"/>
      <c r="I1" s="14"/>
      <c r="J1" s="14"/>
      <c r="K1" s="14"/>
      <c r="L1" s="6"/>
      <c r="M1" s="6"/>
      <c r="N1" s="6"/>
      <c r="O1" s="6"/>
    </row>
    <row r="2" spans="1:24" x14ac:dyDescent="0.2">
      <c r="B2" s="7"/>
      <c r="C2" s="8"/>
      <c r="D2" s="137"/>
      <c r="E2" s="9"/>
      <c r="F2" s="199"/>
      <c r="G2" s="137"/>
      <c r="H2" s="229"/>
      <c r="I2" s="5"/>
      <c r="J2" s="5"/>
      <c r="K2" s="5"/>
      <c r="L2" s="1304"/>
      <c r="M2" s="118"/>
      <c r="N2" s="118"/>
      <c r="O2" s="1304"/>
    </row>
    <row r="3" spans="1:24" x14ac:dyDescent="0.2">
      <c r="B3" s="4" t="s">
        <v>2</v>
      </c>
      <c r="C3" s="1305" t="s">
        <v>3</v>
      </c>
      <c r="D3" s="1305"/>
      <c r="E3" s="1305"/>
      <c r="F3" s="1305"/>
      <c r="G3" s="1305"/>
      <c r="H3" s="1305"/>
      <c r="I3" s="119"/>
      <c r="J3" s="119"/>
      <c r="K3" s="119"/>
      <c r="L3" s="1304"/>
      <c r="M3" s="118"/>
      <c r="N3" s="118"/>
      <c r="O3" s="1304"/>
    </row>
    <row r="4" spans="1:24" x14ac:dyDescent="0.2">
      <c r="B4" s="4" t="s">
        <v>4</v>
      </c>
      <c r="C4" s="1305" t="s">
        <v>5</v>
      </c>
      <c r="D4" s="1305"/>
      <c r="E4" s="1305"/>
      <c r="F4" s="1305"/>
      <c r="G4" s="1305"/>
      <c r="H4" s="1305"/>
      <c r="I4" s="119"/>
      <c r="J4" s="119"/>
      <c r="K4" s="119"/>
      <c r="L4" s="1"/>
      <c r="M4" s="1"/>
      <c r="N4" s="1"/>
      <c r="O4" s="1"/>
    </row>
    <row r="5" spans="1:24" x14ac:dyDescent="0.2">
      <c r="B5" s="4" t="s">
        <v>6</v>
      </c>
      <c r="C5" s="1305" t="s">
        <v>7</v>
      </c>
      <c r="D5" s="1305"/>
      <c r="E5" s="1305"/>
      <c r="F5" s="1305"/>
      <c r="G5" s="1305"/>
      <c r="H5" s="1305"/>
      <c r="I5" s="119"/>
      <c r="J5" s="119"/>
      <c r="K5" s="119"/>
      <c r="L5" s="1"/>
      <c r="M5" s="1"/>
      <c r="N5" s="1"/>
      <c r="O5" s="1"/>
      <c r="P5" s="1308"/>
      <c r="Q5" s="1308"/>
      <c r="R5" s="1308"/>
      <c r="S5" s="1308"/>
      <c r="T5" s="1308"/>
      <c r="U5" s="1308"/>
      <c r="V5" s="1308"/>
      <c r="W5" s="1308"/>
      <c r="X5" s="1308"/>
    </row>
    <row r="6" spans="1:24" x14ac:dyDescent="0.2">
      <c r="B6" s="4" t="s">
        <v>8</v>
      </c>
      <c r="C6" s="1305" t="s">
        <v>9</v>
      </c>
      <c r="D6" s="1305"/>
      <c r="E6" s="1305"/>
      <c r="F6" s="1305"/>
      <c r="G6" s="1305"/>
      <c r="H6" s="1305"/>
      <c r="I6" s="119"/>
      <c r="J6" s="119"/>
      <c r="K6" s="119"/>
      <c r="L6" s="1"/>
      <c r="M6" s="1"/>
      <c r="N6" s="1"/>
      <c r="O6" s="1"/>
    </row>
    <row r="7" spans="1:24" x14ac:dyDescent="0.2">
      <c r="B7" s="4" t="s">
        <v>10</v>
      </c>
      <c r="C7" s="1305" t="s">
        <v>11</v>
      </c>
      <c r="D7" s="1305"/>
      <c r="E7" s="1305"/>
      <c r="F7" s="1305"/>
      <c r="G7" s="1305"/>
      <c r="H7" s="1305"/>
      <c r="I7" s="119"/>
      <c r="J7" s="119"/>
      <c r="K7" s="119"/>
      <c r="L7" s="1"/>
      <c r="M7" s="1"/>
      <c r="N7" s="1"/>
      <c r="O7" s="1"/>
    </row>
    <row r="8" spans="1:24" ht="34.5" customHeight="1" x14ac:dyDescent="0.2">
      <c r="B8" s="4" t="s">
        <v>12</v>
      </c>
      <c r="C8" s="1305" t="s">
        <v>13</v>
      </c>
      <c r="D8" s="1305"/>
      <c r="E8" s="1305"/>
      <c r="F8" s="1305"/>
      <c r="G8" s="1305"/>
      <c r="H8" s="1305"/>
      <c r="I8" s="119"/>
      <c r="J8" s="119"/>
      <c r="K8" s="119"/>
      <c r="L8" s="6"/>
      <c r="M8" s="6"/>
      <c r="N8" s="6"/>
      <c r="O8" s="6"/>
    </row>
    <row r="9" spans="1:24" ht="34.5" customHeight="1" x14ac:dyDescent="0.2">
      <c r="B9" s="4" t="s">
        <v>14</v>
      </c>
      <c r="C9" s="1305" t="s">
        <v>15</v>
      </c>
      <c r="D9" s="1305"/>
      <c r="E9" s="1305"/>
      <c r="F9" s="1305"/>
      <c r="G9" s="1305"/>
      <c r="H9" s="1305"/>
      <c r="I9" s="119"/>
      <c r="J9" s="119"/>
      <c r="K9" s="119"/>
      <c r="L9" s="63"/>
      <c r="M9" s="63"/>
      <c r="N9" s="63"/>
      <c r="O9" s="63"/>
    </row>
    <row r="10" spans="1:24" x14ac:dyDescent="0.2">
      <c r="B10" s="6"/>
      <c r="C10" s="10"/>
      <c r="D10" s="11"/>
      <c r="E10" s="11"/>
      <c r="F10" s="6"/>
      <c r="G10" s="11"/>
      <c r="H10" s="219"/>
      <c r="I10" s="12"/>
      <c r="J10" s="12"/>
      <c r="K10" s="12"/>
      <c r="L10" s="6"/>
      <c r="M10" s="6"/>
      <c r="N10" s="6"/>
      <c r="O10" s="6"/>
    </row>
    <row r="11" spans="1:24" x14ac:dyDescent="0.2">
      <c r="B11" s="6"/>
      <c r="C11" s="10"/>
      <c r="D11" s="11"/>
      <c r="E11" s="11"/>
      <c r="F11" s="6"/>
      <c r="G11" s="11"/>
      <c r="H11" s="219"/>
      <c r="I11" s="12"/>
      <c r="J11" s="12"/>
      <c r="K11" s="12"/>
      <c r="L11" s="6"/>
      <c r="M11" s="6"/>
      <c r="N11" s="6"/>
      <c r="O11" s="6"/>
    </row>
    <row r="12" spans="1:24" ht="13.5" thickBot="1" x14ac:dyDescent="0.25">
      <c r="B12" s="6"/>
      <c r="C12" s="10"/>
      <c r="D12" s="11"/>
      <c r="E12" s="11"/>
      <c r="F12" s="6"/>
      <c r="G12" s="11"/>
      <c r="H12" s="219"/>
      <c r="I12" s="12"/>
      <c r="J12" s="12"/>
      <c r="K12" s="12"/>
      <c r="L12" s="6"/>
      <c r="M12" s="6"/>
      <c r="N12" s="6"/>
      <c r="O12" s="6"/>
    </row>
    <row r="13" spans="1:24" ht="45" customHeight="1" x14ac:dyDescent="0.2">
      <c r="A13" s="1316" t="s">
        <v>16</v>
      </c>
      <c r="B13" s="1317"/>
      <c r="C13" s="1317"/>
      <c r="D13" s="1317"/>
      <c r="E13" s="1317"/>
      <c r="F13" s="1317"/>
      <c r="G13" s="1318"/>
      <c r="H13" s="1513" t="s">
        <v>17</v>
      </c>
      <c r="I13" s="1309" t="s">
        <v>18</v>
      </c>
      <c r="J13" s="1310"/>
      <c r="K13" s="1311"/>
      <c r="L13" s="1312" t="s">
        <v>19</v>
      </c>
      <c r="M13" s="1312" t="s">
        <v>20</v>
      </c>
      <c r="N13" s="1312" t="s">
        <v>21</v>
      </c>
      <c r="O13" s="1314" t="s">
        <v>22</v>
      </c>
      <c r="P13" s="13"/>
      <c r="Q13" s="13"/>
      <c r="R13" s="13"/>
    </row>
    <row r="14" spans="1:24" ht="56.25" customHeight="1" thickBot="1" x14ac:dyDescent="0.3">
      <c r="A14" s="539" t="s">
        <v>23</v>
      </c>
      <c r="B14" s="91" t="s">
        <v>24</v>
      </c>
      <c r="C14" s="91"/>
      <c r="D14" s="166" t="s">
        <v>26</v>
      </c>
      <c r="E14" s="16" t="s">
        <v>27</v>
      </c>
      <c r="F14" s="138" t="s">
        <v>28</v>
      </c>
      <c r="G14" s="138" t="s">
        <v>29</v>
      </c>
      <c r="H14" s="1514"/>
      <c r="I14" s="15" t="s">
        <v>30</v>
      </c>
      <c r="J14" s="15" t="s">
        <v>29</v>
      </c>
      <c r="K14" s="16" t="s">
        <v>31</v>
      </c>
      <c r="L14" s="1313"/>
      <c r="M14" s="1313"/>
      <c r="N14" s="1313"/>
      <c r="O14" s="1315"/>
    </row>
    <row r="15" spans="1:24" ht="15.75" customHeight="1" thickBot="1" x14ac:dyDescent="0.3">
      <c r="A15" s="17" t="s">
        <v>32</v>
      </c>
      <c r="B15" s="1306" t="s">
        <v>33</v>
      </c>
      <c r="C15" s="1307"/>
      <c r="D15" s="1307"/>
      <c r="E15" s="1307"/>
      <c r="F15" s="1307"/>
      <c r="G15" s="1307"/>
      <c r="H15" s="220"/>
      <c r="I15" s="99"/>
      <c r="J15" s="99"/>
      <c r="K15" s="99"/>
      <c r="L15" s="125"/>
      <c r="M15" s="125"/>
      <c r="N15" s="125"/>
      <c r="O15" s="18"/>
    </row>
    <row r="16" spans="1:24" ht="15.75" x14ac:dyDescent="0.25">
      <c r="A16" s="546"/>
      <c r="B16" s="19"/>
      <c r="C16" s="19"/>
      <c r="D16" s="139"/>
      <c r="E16" s="19"/>
      <c r="F16" s="200"/>
      <c r="G16" s="139"/>
      <c r="H16" s="200"/>
      <c r="I16" s="19"/>
      <c r="J16" s="19"/>
      <c r="K16" s="19"/>
      <c r="L16" s="19"/>
      <c r="M16" s="19"/>
      <c r="N16" s="19"/>
      <c r="O16" s="547"/>
    </row>
    <row r="17" spans="1:15" ht="15.75" x14ac:dyDescent="0.2">
      <c r="A17" s="544" t="s">
        <v>34</v>
      </c>
      <c r="B17" s="1400" t="s">
        <v>35</v>
      </c>
      <c r="C17" s="1401"/>
      <c r="D17" s="1401"/>
      <c r="E17" s="1401"/>
      <c r="F17" s="1401"/>
      <c r="G17" s="1401"/>
      <c r="H17" s="1325"/>
      <c r="I17" s="1401"/>
      <c r="J17" s="1401"/>
      <c r="K17" s="1401"/>
      <c r="L17" s="1401"/>
      <c r="M17" s="1401"/>
      <c r="N17" s="1401"/>
      <c r="O17" s="1515"/>
    </row>
    <row r="18" spans="1:15" ht="15.75" x14ac:dyDescent="0.25">
      <c r="A18" s="550" t="s">
        <v>36</v>
      </c>
      <c r="B18" s="133"/>
      <c r="C18" s="134"/>
      <c r="D18" s="163"/>
      <c r="E18" s="135"/>
      <c r="F18" s="205"/>
      <c r="G18" s="205"/>
      <c r="H18" s="205"/>
      <c r="I18" s="205"/>
      <c r="J18" s="205"/>
      <c r="K18" s="134"/>
      <c r="L18" s="134"/>
      <c r="M18" s="134"/>
      <c r="N18" s="134"/>
      <c r="O18" s="551"/>
    </row>
    <row r="19" spans="1:15" ht="15.75" x14ac:dyDescent="0.25">
      <c r="A19" s="77" t="s">
        <v>37</v>
      </c>
      <c r="B19" s="74"/>
      <c r="C19" s="1488" t="s">
        <v>38</v>
      </c>
      <c r="D19" s="288" t="s">
        <v>39</v>
      </c>
      <c r="E19" s="257" t="s">
        <v>40</v>
      </c>
      <c r="F19" s="376">
        <v>130.43</v>
      </c>
      <c r="G19" s="267">
        <v>0</v>
      </c>
      <c r="H19" s="268">
        <f t="shared" ref="H19:H21" si="0">+G19*F19</f>
        <v>0</v>
      </c>
      <c r="I19" s="64"/>
      <c r="J19" s="64"/>
      <c r="K19" s="64"/>
      <c r="L19" s="64"/>
      <c r="M19" s="64"/>
      <c r="N19" s="66" t="s">
        <v>41</v>
      </c>
      <c r="O19" s="534"/>
    </row>
    <row r="20" spans="1:15" ht="15.75" x14ac:dyDescent="0.25">
      <c r="A20" s="77" t="s">
        <v>42</v>
      </c>
      <c r="B20" s="74"/>
      <c r="C20" s="1322"/>
      <c r="D20" s="168" t="s">
        <v>43</v>
      </c>
      <c r="E20" s="95" t="s">
        <v>40</v>
      </c>
      <c r="F20" s="377">
        <v>85</v>
      </c>
      <c r="G20" s="267">
        <v>5</v>
      </c>
      <c r="H20" s="268">
        <f t="shared" si="0"/>
        <v>425</v>
      </c>
      <c r="I20" s="64"/>
      <c r="J20" s="64"/>
      <c r="K20" s="64"/>
      <c r="L20" s="64"/>
      <c r="M20" s="64"/>
      <c r="N20" s="66"/>
      <c r="O20" s="534"/>
    </row>
    <row r="21" spans="1:15" ht="16.5" thickBot="1" x14ac:dyDescent="0.3">
      <c r="A21" s="289" t="s">
        <v>44</v>
      </c>
      <c r="B21" s="290"/>
      <c r="C21" s="1323"/>
      <c r="D21" s="291" t="s">
        <v>45</v>
      </c>
      <c r="E21" s="277" t="s">
        <v>40</v>
      </c>
      <c r="F21" s="378">
        <v>38</v>
      </c>
      <c r="G21" s="337">
        <v>0</v>
      </c>
      <c r="H21" s="268">
        <f t="shared" si="0"/>
        <v>0</v>
      </c>
      <c r="I21" s="274"/>
      <c r="J21" s="274"/>
      <c r="K21" s="274"/>
      <c r="L21" s="274"/>
      <c r="M21" s="274"/>
      <c r="N21" s="292"/>
      <c r="O21" s="535"/>
    </row>
    <row r="22" spans="1:15" ht="14.25" customHeight="1" x14ac:dyDescent="0.25">
      <c r="A22" s="156" t="s">
        <v>46</v>
      </c>
      <c r="B22" s="73"/>
      <c r="C22" s="1322" t="s">
        <v>47</v>
      </c>
      <c r="D22" s="167" t="s">
        <v>48</v>
      </c>
      <c r="E22" s="97" t="s">
        <v>40</v>
      </c>
      <c r="F22" s="377">
        <v>360</v>
      </c>
      <c r="G22" s="271">
        <v>6</v>
      </c>
      <c r="H22" s="201">
        <f>+G22*F22</f>
        <v>2160</v>
      </c>
      <c r="I22" s="65"/>
      <c r="J22" s="65"/>
      <c r="K22" s="65"/>
      <c r="L22" s="65"/>
      <c r="M22" s="65"/>
      <c r="N22" s="83"/>
      <c r="O22" s="540"/>
    </row>
    <row r="23" spans="1:15" ht="14.25" customHeight="1" x14ac:dyDescent="0.25">
      <c r="A23" s="77" t="s">
        <v>49</v>
      </c>
      <c r="B23" s="74"/>
      <c r="C23" s="1322"/>
      <c r="D23" s="168" t="s">
        <v>50</v>
      </c>
      <c r="E23" s="95" t="s">
        <v>40</v>
      </c>
      <c r="F23" s="376">
        <v>360</v>
      </c>
      <c r="G23" s="267">
        <v>0</v>
      </c>
      <c r="H23" s="221">
        <f t="shared" ref="H23:H85" si="1">+G23*F23</f>
        <v>0</v>
      </c>
      <c r="I23" s="64"/>
      <c r="J23" s="64"/>
      <c r="K23" s="64"/>
      <c r="L23" s="64"/>
      <c r="M23" s="64"/>
      <c r="N23" s="66"/>
      <c r="O23" s="534"/>
    </row>
    <row r="24" spans="1:15" ht="16.5" customHeight="1" x14ac:dyDescent="0.25">
      <c r="A24" s="77" t="s">
        <v>51</v>
      </c>
      <c r="B24" s="74"/>
      <c r="C24" s="1322"/>
      <c r="D24" s="168" t="s">
        <v>52</v>
      </c>
      <c r="E24" s="95" t="s">
        <v>40</v>
      </c>
      <c r="F24" s="376">
        <v>285</v>
      </c>
      <c r="G24" s="267">
        <v>6</v>
      </c>
      <c r="H24" s="221">
        <f t="shared" si="1"/>
        <v>1710</v>
      </c>
      <c r="I24" s="64"/>
      <c r="J24" s="64"/>
      <c r="K24" s="64"/>
      <c r="L24" s="64"/>
      <c r="M24" s="64"/>
      <c r="N24" s="66"/>
      <c r="O24" s="534"/>
    </row>
    <row r="25" spans="1:15" ht="15" customHeight="1" x14ac:dyDescent="0.25">
      <c r="A25" s="77" t="s">
        <v>53</v>
      </c>
      <c r="B25" s="74"/>
      <c r="C25" s="1322"/>
      <c r="D25" s="168" t="s">
        <v>54</v>
      </c>
      <c r="E25" s="95" t="s">
        <v>40</v>
      </c>
      <c r="F25" s="376">
        <v>285</v>
      </c>
      <c r="G25" s="267">
        <v>0</v>
      </c>
      <c r="H25" s="268">
        <f t="shared" si="1"/>
        <v>0</v>
      </c>
      <c r="I25" s="64"/>
      <c r="J25" s="64"/>
      <c r="K25" s="64"/>
      <c r="L25" s="64"/>
      <c r="M25" s="64"/>
      <c r="N25" s="66"/>
      <c r="O25" s="534"/>
    </row>
    <row r="26" spans="1:15" ht="15.75" x14ac:dyDescent="0.25">
      <c r="A26" s="77" t="s">
        <v>55</v>
      </c>
      <c r="B26" s="74"/>
      <c r="C26" s="1327" t="s">
        <v>56</v>
      </c>
      <c r="D26" s="169" t="s">
        <v>57</v>
      </c>
      <c r="E26" s="95" t="s">
        <v>58</v>
      </c>
      <c r="F26" s="379">
        <v>1800</v>
      </c>
      <c r="G26" s="267">
        <v>0</v>
      </c>
      <c r="H26" s="268">
        <f t="shared" si="1"/>
        <v>0</v>
      </c>
      <c r="I26" s="64"/>
      <c r="J26" s="64"/>
      <c r="K26" s="64"/>
      <c r="L26" s="64"/>
      <c r="M26" s="64"/>
      <c r="N26" s="66"/>
      <c r="O26" s="534"/>
    </row>
    <row r="27" spans="1:15" ht="15.75" x14ac:dyDescent="0.25">
      <c r="A27" s="77" t="s">
        <v>59</v>
      </c>
      <c r="B27" s="74"/>
      <c r="C27" s="1322"/>
      <c r="D27" s="167" t="s">
        <v>60</v>
      </c>
      <c r="E27" s="95" t="s">
        <v>58</v>
      </c>
      <c r="F27" s="379">
        <v>2300</v>
      </c>
      <c r="G27" s="267">
        <v>0</v>
      </c>
      <c r="H27" s="268">
        <f t="shared" si="1"/>
        <v>0</v>
      </c>
      <c r="I27" s="64"/>
      <c r="J27" s="64"/>
      <c r="K27" s="64"/>
      <c r="L27" s="64"/>
      <c r="M27" s="64"/>
      <c r="N27" s="66"/>
      <c r="O27" s="534"/>
    </row>
    <row r="28" spans="1:15" ht="16.5" thickBot="1" x14ac:dyDescent="0.3">
      <c r="A28" s="289" t="s">
        <v>61</v>
      </c>
      <c r="B28" s="290"/>
      <c r="C28" s="1323"/>
      <c r="D28" s="291" t="s">
        <v>62</v>
      </c>
      <c r="E28" s="277" t="s">
        <v>58</v>
      </c>
      <c r="F28" s="378">
        <v>1800</v>
      </c>
      <c r="G28" s="337">
        <v>0</v>
      </c>
      <c r="H28" s="302">
        <f t="shared" si="1"/>
        <v>0</v>
      </c>
      <c r="I28" s="274"/>
      <c r="J28" s="274"/>
      <c r="K28" s="274"/>
      <c r="L28" s="274"/>
      <c r="M28" s="274"/>
      <c r="N28" s="292"/>
      <c r="O28" s="535"/>
    </row>
    <row r="29" spans="1:15" ht="15.75" customHeight="1" x14ac:dyDescent="0.25">
      <c r="A29" s="303" t="s">
        <v>63</v>
      </c>
      <c r="B29" s="304"/>
      <c r="C29" s="1321" t="s">
        <v>64</v>
      </c>
      <c r="D29" s="305" t="s">
        <v>65</v>
      </c>
      <c r="E29" s="306" t="s">
        <v>58</v>
      </c>
      <c r="F29" s="380">
        <v>985.45</v>
      </c>
      <c r="G29" s="345">
        <v>0</v>
      </c>
      <c r="H29" s="346">
        <f t="shared" si="1"/>
        <v>0</v>
      </c>
      <c r="I29" s="298"/>
      <c r="J29" s="298"/>
      <c r="K29" s="298"/>
      <c r="L29" s="298"/>
      <c r="M29" s="298"/>
      <c r="N29" s="299"/>
      <c r="O29" s="533"/>
    </row>
    <row r="30" spans="1:15" ht="16.5" customHeight="1" x14ac:dyDescent="0.25">
      <c r="A30" s="77" t="s">
        <v>66</v>
      </c>
      <c r="B30" s="74"/>
      <c r="C30" s="1322"/>
      <c r="D30" s="168" t="s">
        <v>67</v>
      </c>
      <c r="E30" s="95" t="s">
        <v>58</v>
      </c>
      <c r="F30" s="379">
        <v>360.4</v>
      </c>
      <c r="G30" s="267">
        <v>0</v>
      </c>
      <c r="H30" s="268">
        <f t="shared" si="1"/>
        <v>0</v>
      </c>
      <c r="I30" s="64"/>
      <c r="J30" s="64"/>
      <c r="K30" s="64"/>
      <c r="L30" s="64"/>
      <c r="M30" s="64"/>
      <c r="N30" s="66"/>
      <c r="O30" s="534"/>
    </row>
    <row r="31" spans="1:15" ht="15" customHeight="1" x14ac:dyDescent="0.25">
      <c r="A31" s="157" t="s">
        <v>68</v>
      </c>
      <c r="B31" s="76"/>
      <c r="C31" s="1322"/>
      <c r="D31" s="170" t="s">
        <v>69</v>
      </c>
      <c r="E31" s="96" t="s">
        <v>58</v>
      </c>
      <c r="F31" s="381">
        <v>433.1</v>
      </c>
      <c r="G31" s="267">
        <v>0</v>
      </c>
      <c r="H31" s="268">
        <f t="shared" si="1"/>
        <v>0</v>
      </c>
      <c r="I31" s="64"/>
      <c r="J31" s="64"/>
      <c r="K31" s="64"/>
      <c r="L31" s="64"/>
      <c r="M31" s="64"/>
      <c r="N31" s="66"/>
      <c r="O31" s="534"/>
    </row>
    <row r="32" spans="1:15" ht="15.75" customHeight="1" x14ac:dyDescent="0.25">
      <c r="A32" s="157" t="s">
        <v>70</v>
      </c>
      <c r="B32" s="76"/>
      <c r="C32" s="1322"/>
      <c r="D32" s="170" t="s">
        <v>71</v>
      </c>
      <c r="E32" s="96" t="s">
        <v>58</v>
      </c>
      <c r="F32" s="381">
        <v>666.2</v>
      </c>
      <c r="G32" s="267">
        <v>0</v>
      </c>
      <c r="H32" s="268">
        <f t="shared" si="1"/>
        <v>0</v>
      </c>
      <c r="I32" s="64"/>
      <c r="J32" s="64"/>
      <c r="K32" s="64"/>
      <c r="L32" s="64"/>
      <c r="M32" s="64"/>
      <c r="N32" s="66"/>
      <c r="O32" s="534"/>
    </row>
    <row r="33" spans="1:15" ht="12.75" customHeight="1" x14ac:dyDescent="0.25">
      <c r="A33" s="77" t="s">
        <v>72</v>
      </c>
      <c r="B33" s="74"/>
      <c r="C33" s="1322"/>
      <c r="D33" s="168" t="s">
        <v>73</v>
      </c>
      <c r="E33" s="95" t="s">
        <v>58</v>
      </c>
      <c r="F33" s="376">
        <v>1800</v>
      </c>
      <c r="G33" s="267">
        <v>0</v>
      </c>
      <c r="H33" s="268">
        <f t="shared" si="1"/>
        <v>0</v>
      </c>
      <c r="I33" s="64"/>
      <c r="J33" s="64"/>
      <c r="K33" s="64"/>
      <c r="L33" s="64"/>
      <c r="M33" s="64"/>
      <c r="N33" s="66"/>
      <c r="O33" s="534"/>
    </row>
    <row r="34" spans="1:15" ht="14.25" customHeight="1" x14ac:dyDescent="0.25">
      <c r="A34" s="157" t="s">
        <v>74</v>
      </c>
      <c r="B34" s="76"/>
      <c r="C34" s="1322"/>
      <c r="D34" s="170" t="s">
        <v>75</v>
      </c>
      <c r="E34" s="96" t="s">
        <v>58</v>
      </c>
      <c r="F34" s="382">
        <v>2400</v>
      </c>
      <c r="G34" s="267">
        <v>0</v>
      </c>
      <c r="H34" s="268">
        <f t="shared" si="1"/>
        <v>0</v>
      </c>
      <c r="I34" s="64"/>
      <c r="J34" s="64"/>
      <c r="K34" s="64"/>
      <c r="L34" s="64"/>
      <c r="M34" s="64"/>
      <c r="N34" s="66"/>
      <c r="O34" s="534"/>
    </row>
    <row r="35" spans="1:15" ht="13.5" customHeight="1" x14ac:dyDescent="0.25">
      <c r="A35" s="157" t="s">
        <v>76</v>
      </c>
      <c r="B35" s="76"/>
      <c r="C35" s="1322"/>
      <c r="D35" s="170" t="s">
        <v>77</v>
      </c>
      <c r="E35" s="96" t="s">
        <v>58</v>
      </c>
      <c r="F35" s="382">
        <v>2500</v>
      </c>
      <c r="G35" s="267">
        <v>0</v>
      </c>
      <c r="H35" s="268">
        <f t="shared" si="1"/>
        <v>0</v>
      </c>
      <c r="I35" s="64"/>
      <c r="J35" s="64"/>
      <c r="K35" s="64"/>
      <c r="L35" s="64"/>
      <c r="M35" s="64"/>
      <c r="N35" s="66"/>
      <c r="O35" s="534"/>
    </row>
    <row r="36" spans="1:15" ht="12" customHeight="1" x14ac:dyDescent="0.25">
      <c r="A36" s="77" t="s">
        <v>78</v>
      </c>
      <c r="B36" s="74"/>
      <c r="C36" s="1322"/>
      <c r="D36" s="168" t="s">
        <v>79</v>
      </c>
      <c r="E36" s="95" t="s">
        <v>58</v>
      </c>
      <c r="F36" s="382">
        <v>2500</v>
      </c>
      <c r="G36" s="267">
        <v>0</v>
      </c>
      <c r="H36" s="268">
        <f t="shared" si="1"/>
        <v>0</v>
      </c>
      <c r="I36" s="64"/>
      <c r="J36" s="64"/>
      <c r="K36" s="64"/>
      <c r="L36" s="64"/>
      <c r="M36" s="64"/>
      <c r="N36" s="66"/>
      <c r="O36" s="534"/>
    </row>
    <row r="37" spans="1:15" ht="12" customHeight="1" thickBot="1" x14ac:dyDescent="0.3">
      <c r="A37" s="289" t="s">
        <v>80</v>
      </c>
      <c r="B37" s="290"/>
      <c r="C37" s="1323"/>
      <c r="D37" s="291" t="s">
        <v>81</v>
      </c>
      <c r="E37" s="277" t="s">
        <v>40</v>
      </c>
      <c r="F37" s="378">
        <v>50</v>
      </c>
      <c r="G37" s="337">
        <v>0</v>
      </c>
      <c r="H37" s="338">
        <f t="shared" si="1"/>
        <v>0</v>
      </c>
      <c r="I37" s="274"/>
      <c r="J37" s="274"/>
      <c r="K37" s="274"/>
      <c r="L37" s="274"/>
      <c r="M37" s="274"/>
      <c r="N37" s="292"/>
      <c r="O37" s="535"/>
    </row>
    <row r="38" spans="1:15" ht="12.75" customHeight="1" x14ac:dyDescent="0.25">
      <c r="A38" s="156" t="s">
        <v>82</v>
      </c>
      <c r="B38" s="73"/>
      <c r="C38" s="1404" t="s">
        <v>83</v>
      </c>
      <c r="D38" s="167" t="s">
        <v>84</v>
      </c>
      <c r="E38" s="97" t="s">
        <v>58</v>
      </c>
      <c r="F38" s="383">
        <v>1064.42</v>
      </c>
      <c r="G38" s="271">
        <v>0</v>
      </c>
      <c r="H38" s="384">
        <f t="shared" si="1"/>
        <v>0</v>
      </c>
      <c r="I38" s="65"/>
      <c r="J38" s="65"/>
      <c r="K38" s="65"/>
      <c r="L38" s="65"/>
      <c r="M38" s="65"/>
      <c r="N38" s="83"/>
      <c r="O38" s="540"/>
    </row>
    <row r="39" spans="1:15" ht="13.5" customHeight="1" x14ac:dyDescent="0.25">
      <c r="A39" s="77"/>
      <c r="B39" s="74"/>
      <c r="C39" s="1404"/>
      <c r="D39" s="168" t="s">
        <v>85</v>
      </c>
      <c r="E39" s="95" t="s">
        <v>58</v>
      </c>
      <c r="F39" s="379">
        <v>1428.56</v>
      </c>
      <c r="G39" s="267">
        <v>0</v>
      </c>
      <c r="H39" s="268">
        <f t="shared" si="1"/>
        <v>0</v>
      </c>
      <c r="I39" s="64"/>
      <c r="J39" s="64"/>
      <c r="K39" s="64"/>
      <c r="L39" s="64"/>
      <c r="M39" s="64"/>
      <c r="N39" s="66"/>
      <c r="O39" s="534"/>
    </row>
    <row r="40" spans="1:15" ht="11.25" customHeight="1" x14ac:dyDescent="0.25">
      <c r="A40" s="77" t="s">
        <v>86</v>
      </c>
      <c r="B40" s="74"/>
      <c r="C40" s="1404"/>
      <c r="D40" s="168" t="s">
        <v>87</v>
      </c>
      <c r="E40" s="95" t="s">
        <v>58</v>
      </c>
      <c r="F40" s="379">
        <v>1429.56</v>
      </c>
      <c r="G40" s="267">
        <v>0</v>
      </c>
      <c r="H40" s="268">
        <f t="shared" si="1"/>
        <v>0</v>
      </c>
      <c r="I40" s="64"/>
      <c r="J40" s="64"/>
      <c r="K40" s="64"/>
      <c r="L40" s="64"/>
      <c r="M40" s="64"/>
      <c r="N40" s="66"/>
      <c r="O40" s="534"/>
    </row>
    <row r="41" spans="1:15" ht="13.5" customHeight="1" x14ac:dyDescent="0.25">
      <c r="A41" s="77" t="s">
        <v>88</v>
      </c>
      <c r="B41" s="74"/>
      <c r="C41" s="1404"/>
      <c r="D41" s="168" t="s">
        <v>89</v>
      </c>
      <c r="E41" s="95" t="s">
        <v>40</v>
      </c>
      <c r="F41" s="379">
        <v>28.53</v>
      </c>
      <c r="G41" s="267">
        <v>0</v>
      </c>
      <c r="H41" s="268">
        <f t="shared" si="1"/>
        <v>0</v>
      </c>
      <c r="I41" s="64"/>
      <c r="J41" s="64"/>
      <c r="K41" s="64"/>
      <c r="L41" s="64"/>
      <c r="M41" s="64"/>
      <c r="N41" s="66"/>
      <c r="O41" s="534"/>
    </row>
    <row r="42" spans="1:15" ht="15" customHeight="1" x14ac:dyDescent="0.25">
      <c r="A42" s="77" t="s">
        <v>90</v>
      </c>
      <c r="B42" s="74"/>
      <c r="C42" s="1404"/>
      <c r="D42" s="168" t="s">
        <v>91</v>
      </c>
      <c r="E42" s="95" t="s">
        <v>40</v>
      </c>
      <c r="F42" s="379">
        <v>28.53</v>
      </c>
      <c r="G42" s="267">
        <v>0</v>
      </c>
      <c r="H42" s="268">
        <f t="shared" si="1"/>
        <v>0</v>
      </c>
      <c r="I42" s="64"/>
      <c r="J42" s="64"/>
      <c r="K42" s="64"/>
      <c r="L42" s="64"/>
      <c r="M42" s="64"/>
      <c r="N42" s="66"/>
      <c r="O42" s="534"/>
    </row>
    <row r="43" spans="1:15" ht="14.25" customHeight="1" x14ac:dyDescent="0.25">
      <c r="A43" s="157" t="s">
        <v>92</v>
      </c>
      <c r="B43" s="76"/>
      <c r="C43" s="1423"/>
      <c r="D43" s="170" t="s">
        <v>93</v>
      </c>
      <c r="E43" s="96" t="s">
        <v>58</v>
      </c>
      <c r="F43" s="381">
        <v>28.53</v>
      </c>
      <c r="G43" s="267">
        <v>0</v>
      </c>
      <c r="H43" s="268">
        <f t="shared" si="1"/>
        <v>0</v>
      </c>
      <c r="I43" s="64"/>
      <c r="J43" s="64"/>
      <c r="K43" s="64"/>
      <c r="L43" s="64"/>
      <c r="M43" s="64"/>
      <c r="N43" s="66"/>
      <c r="O43" s="534"/>
    </row>
    <row r="44" spans="1:15" ht="14.25" customHeight="1" x14ac:dyDescent="0.25">
      <c r="A44" s="77" t="s">
        <v>94</v>
      </c>
      <c r="B44" s="74"/>
      <c r="C44" s="1328" t="s">
        <v>95</v>
      </c>
      <c r="D44" s="168" t="s">
        <v>96</v>
      </c>
      <c r="E44" s="95" t="s">
        <v>58</v>
      </c>
      <c r="F44" s="379">
        <v>1569.12</v>
      </c>
      <c r="G44" s="267">
        <v>0</v>
      </c>
      <c r="H44" s="268">
        <f t="shared" si="1"/>
        <v>0</v>
      </c>
      <c r="I44" s="64"/>
      <c r="J44" s="64"/>
      <c r="K44" s="64"/>
      <c r="L44" s="64"/>
      <c r="M44" s="64"/>
      <c r="N44" s="66"/>
      <c r="O44" s="534"/>
    </row>
    <row r="45" spans="1:15" ht="13.5" customHeight="1" x14ac:dyDescent="0.25">
      <c r="A45" s="157" t="s">
        <v>97</v>
      </c>
      <c r="B45" s="76"/>
      <c r="C45" s="1328"/>
      <c r="D45" s="170" t="s">
        <v>98</v>
      </c>
      <c r="E45" s="96" t="s">
        <v>58</v>
      </c>
      <c r="F45" s="379">
        <v>1569.12</v>
      </c>
      <c r="G45" s="267">
        <v>0</v>
      </c>
      <c r="H45" s="268">
        <f t="shared" si="1"/>
        <v>0</v>
      </c>
      <c r="I45" s="64"/>
      <c r="J45" s="64"/>
      <c r="K45" s="64"/>
      <c r="L45" s="64"/>
      <c r="M45" s="64"/>
      <c r="N45" s="66"/>
      <c r="O45" s="534"/>
    </row>
    <row r="46" spans="1:15" ht="14.25" customHeight="1" x14ac:dyDescent="0.25">
      <c r="A46" s="77" t="s">
        <v>99</v>
      </c>
      <c r="B46" s="74"/>
      <c r="C46" s="1328"/>
      <c r="D46" s="168" t="s">
        <v>100</v>
      </c>
      <c r="E46" s="95" t="s">
        <v>58</v>
      </c>
      <c r="F46" s="379">
        <v>1569.12</v>
      </c>
      <c r="G46" s="267">
        <v>0</v>
      </c>
      <c r="H46" s="268">
        <f t="shared" si="1"/>
        <v>0</v>
      </c>
      <c r="I46" s="64"/>
      <c r="J46" s="64"/>
      <c r="K46" s="64"/>
      <c r="L46" s="64"/>
      <c r="M46" s="64"/>
      <c r="N46" s="66"/>
      <c r="O46" s="534"/>
    </row>
    <row r="47" spans="1:15" ht="12.75" customHeight="1" thickBot="1" x14ac:dyDescent="0.3">
      <c r="A47" s="289" t="s">
        <v>101</v>
      </c>
      <c r="B47" s="290"/>
      <c r="C47" s="1329"/>
      <c r="D47" s="291" t="s">
        <v>102</v>
      </c>
      <c r="E47" s="277" t="s">
        <v>58</v>
      </c>
      <c r="F47" s="378">
        <v>1569.12</v>
      </c>
      <c r="G47" s="337">
        <v>0</v>
      </c>
      <c r="H47" s="338">
        <f t="shared" si="1"/>
        <v>0</v>
      </c>
      <c r="I47" s="274"/>
      <c r="J47" s="274"/>
      <c r="K47" s="274"/>
      <c r="L47" s="274"/>
      <c r="M47" s="274"/>
      <c r="N47" s="292"/>
      <c r="O47" s="535"/>
    </row>
    <row r="48" spans="1:15" ht="15.75" customHeight="1" x14ac:dyDescent="0.25">
      <c r="A48" s="156" t="s">
        <v>103</v>
      </c>
      <c r="B48" s="73"/>
      <c r="C48" s="1410" t="s">
        <v>104</v>
      </c>
      <c r="D48" s="167" t="s">
        <v>105</v>
      </c>
      <c r="E48" s="97" t="s">
        <v>106</v>
      </c>
      <c r="F48" s="383">
        <v>1912.19</v>
      </c>
      <c r="G48" s="271">
        <v>0</v>
      </c>
      <c r="H48" s="384">
        <f t="shared" si="1"/>
        <v>0</v>
      </c>
      <c r="I48" s="65"/>
      <c r="J48" s="65"/>
      <c r="K48" s="65"/>
      <c r="L48" s="65"/>
      <c r="M48" s="65"/>
      <c r="N48" s="83"/>
      <c r="O48" s="540"/>
    </row>
    <row r="49" spans="1:15" ht="13.5" customHeight="1" x14ac:dyDescent="0.25">
      <c r="A49" s="77" t="s">
        <v>107</v>
      </c>
      <c r="B49" s="74"/>
      <c r="C49" s="1516"/>
      <c r="D49" s="168" t="s">
        <v>108</v>
      </c>
      <c r="E49" s="95" t="s">
        <v>106</v>
      </c>
      <c r="F49" s="379">
        <v>1143.6500000000001</v>
      </c>
      <c r="G49" s="267">
        <v>0</v>
      </c>
      <c r="H49" s="268">
        <f t="shared" si="1"/>
        <v>0</v>
      </c>
      <c r="I49" s="64"/>
      <c r="J49" s="64"/>
      <c r="K49" s="64"/>
      <c r="L49" s="64"/>
      <c r="M49" s="64"/>
      <c r="N49" s="66"/>
      <c r="O49" s="534"/>
    </row>
    <row r="50" spans="1:15" ht="14.25" customHeight="1" x14ac:dyDescent="0.25">
      <c r="A50" s="77" t="s">
        <v>109</v>
      </c>
      <c r="B50" s="74"/>
      <c r="C50" s="1516"/>
      <c r="D50" s="170" t="s">
        <v>110</v>
      </c>
      <c r="E50" s="96" t="s">
        <v>106</v>
      </c>
      <c r="F50" s="381">
        <v>2500</v>
      </c>
      <c r="G50" s="267">
        <v>4</v>
      </c>
      <c r="H50" s="268">
        <f t="shared" si="1"/>
        <v>10000</v>
      </c>
      <c r="I50" s="64"/>
      <c r="J50" s="64"/>
      <c r="K50" s="64"/>
      <c r="L50" s="64"/>
      <c r="M50" s="64"/>
      <c r="N50" s="66"/>
      <c r="O50" s="534"/>
    </row>
    <row r="51" spans="1:15" ht="13.5" customHeight="1" x14ac:dyDescent="0.25">
      <c r="A51" s="77" t="s">
        <v>111</v>
      </c>
      <c r="B51" s="74"/>
      <c r="C51" s="1516"/>
      <c r="D51" s="170" t="s">
        <v>112</v>
      </c>
      <c r="E51" s="96" t="s">
        <v>106</v>
      </c>
      <c r="F51" s="382">
        <v>2248.4299999999998</v>
      </c>
      <c r="G51" s="267">
        <v>2</v>
      </c>
      <c r="H51" s="268">
        <f t="shared" si="1"/>
        <v>4496.8599999999997</v>
      </c>
      <c r="I51" s="64"/>
      <c r="J51" s="64"/>
      <c r="K51" s="64"/>
      <c r="L51" s="64"/>
      <c r="M51" s="64"/>
      <c r="N51" s="66"/>
      <c r="O51" s="534"/>
    </row>
    <row r="52" spans="1:15" ht="14.25" customHeight="1" x14ac:dyDescent="0.25">
      <c r="A52" s="77" t="s">
        <v>113</v>
      </c>
      <c r="B52" s="74"/>
      <c r="C52" s="1422" t="s">
        <v>114</v>
      </c>
      <c r="D52" s="169" t="s">
        <v>115</v>
      </c>
      <c r="E52" s="95" t="s">
        <v>40</v>
      </c>
      <c r="F52" s="379">
        <v>110</v>
      </c>
      <c r="G52" s="267">
        <v>0</v>
      </c>
      <c r="H52" s="268">
        <f t="shared" si="1"/>
        <v>0</v>
      </c>
      <c r="I52" s="64"/>
      <c r="J52" s="64"/>
      <c r="K52" s="64"/>
      <c r="L52" s="64"/>
      <c r="M52" s="64"/>
      <c r="N52" s="66"/>
      <c r="O52" s="534"/>
    </row>
    <row r="53" spans="1:15" ht="16.5" customHeight="1" x14ac:dyDescent="0.25">
      <c r="A53" s="157" t="s">
        <v>116</v>
      </c>
      <c r="B53" s="76"/>
      <c r="C53" s="1404"/>
      <c r="D53" s="171" t="s">
        <v>117</v>
      </c>
      <c r="E53" s="95" t="s">
        <v>40</v>
      </c>
      <c r="F53" s="381">
        <v>35</v>
      </c>
      <c r="G53" s="267">
        <v>0</v>
      </c>
      <c r="H53" s="268">
        <f t="shared" si="1"/>
        <v>0</v>
      </c>
      <c r="I53" s="64"/>
      <c r="J53" s="64"/>
      <c r="K53" s="64"/>
      <c r="L53" s="64"/>
      <c r="M53" s="64"/>
      <c r="N53" s="66"/>
      <c r="O53" s="534"/>
    </row>
    <row r="54" spans="1:15" ht="12.75" customHeight="1" x14ac:dyDescent="0.25">
      <c r="A54" s="77" t="s">
        <v>118</v>
      </c>
      <c r="B54" s="74"/>
      <c r="C54" s="1404"/>
      <c r="D54" s="169" t="s">
        <v>119</v>
      </c>
      <c r="E54" s="95" t="s">
        <v>40</v>
      </c>
      <c r="F54" s="379">
        <v>65</v>
      </c>
      <c r="G54" s="267">
        <v>0</v>
      </c>
      <c r="H54" s="268">
        <f t="shared" si="1"/>
        <v>0</v>
      </c>
      <c r="I54" s="64"/>
      <c r="J54" s="64"/>
      <c r="K54" s="64"/>
      <c r="L54" s="64"/>
      <c r="M54" s="64"/>
      <c r="N54" s="66"/>
      <c r="O54" s="534"/>
    </row>
    <row r="55" spans="1:15" ht="13.5" customHeight="1" x14ac:dyDescent="0.25">
      <c r="A55" s="77" t="s">
        <v>120</v>
      </c>
      <c r="B55" s="74"/>
      <c r="C55" s="1404"/>
      <c r="D55" s="169" t="s">
        <v>121</v>
      </c>
      <c r="E55" s="95" t="s">
        <v>40</v>
      </c>
      <c r="F55" s="379">
        <v>450</v>
      </c>
      <c r="G55" s="267">
        <v>0</v>
      </c>
      <c r="H55" s="268">
        <f t="shared" si="1"/>
        <v>0</v>
      </c>
      <c r="I55" s="64"/>
      <c r="J55" s="64"/>
      <c r="K55" s="64"/>
      <c r="L55" s="64"/>
      <c r="M55" s="64"/>
      <c r="N55" s="66"/>
      <c r="O55" s="534"/>
    </row>
    <row r="56" spans="1:15" ht="14.25" customHeight="1" x14ac:dyDescent="0.25">
      <c r="A56" s="77" t="s">
        <v>122</v>
      </c>
      <c r="B56" s="74"/>
      <c r="C56" s="1404"/>
      <c r="D56" s="168" t="s">
        <v>123</v>
      </c>
      <c r="E56" s="95" t="s">
        <v>40</v>
      </c>
      <c r="F56" s="379">
        <v>40</v>
      </c>
      <c r="G56" s="267">
        <v>0</v>
      </c>
      <c r="H56" s="268">
        <f t="shared" si="1"/>
        <v>0</v>
      </c>
      <c r="I56" s="64"/>
      <c r="J56" s="64"/>
      <c r="K56" s="64"/>
      <c r="L56" s="64"/>
      <c r="M56" s="64"/>
      <c r="N56" s="66"/>
      <c r="O56" s="534"/>
    </row>
    <row r="57" spans="1:15" ht="15" customHeight="1" thickBot="1" x14ac:dyDescent="0.3">
      <c r="A57" s="289" t="s">
        <v>124</v>
      </c>
      <c r="B57" s="290"/>
      <c r="C57" s="1472"/>
      <c r="D57" s="316" t="s">
        <v>125</v>
      </c>
      <c r="E57" s="277" t="s">
        <v>58</v>
      </c>
      <c r="F57" s="378">
        <v>95.65</v>
      </c>
      <c r="G57" s="337">
        <v>0</v>
      </c>
      <c r="H57" s="338">
        <f t="shared" si="1"/>
        <v>0</v>
      </c>
      <c r="I57" s="274"/>
      <c r="J57" s="274"/>
      <c r="K57" s="274"/>
      <c r="L57" s="274"/>
      <c r="M57" s="274"/>
      <c r="N57" s="292"/>
      <c r="O57" s="535"/>
    </row>
    <row r="58" spans="1:15" s="262" customFormat="1" ht="16.5" customHeight="1" x14ac:dyDescent="0.25">
      <c r="A58" s="385" t="s">
        <v>126</v>
      </c>
      <c r="B58" s="386"/>
      <c r="C58" s="916" t="s">
        <v>127</v>
      </c>
      <c r="D58" s="917" t="s">
        <v>128</v>
      </c>
      <c r="E58" s="387" t="s">
        <v>40</v>
      </c>
      <c r="F58" s="392"/>
      <c r="G58" s="271">
        <v>0</v>
      </c>
      <c r="H58" s="384">
        <f t="shared" si="1"/>
        <v>0</v>
      </c>
      <c r="I58" s="65"/>
      <c r="J58" s="65"/>
      <c r="K58" s="65"/>
      <c r="L58" s="65"/>
      <c r="M58" s="65"/>
      <c r="N58" s="83"/>
      <c r="O58" s="540"/>
    </row>
    <row r="59" spans="1:15" s="262" customFormat="1" ht="14.25" customHeight="1" x14ac:dyDescent="0.25">
      <c r="A59" s="77" t="s">
        <v>129</v>
      </c>
      <c r="B59" s="74"/>
      <c r="C59" s="840" t="s">
        <v>130</v>
      </c>
      <c r="D59" s="167" t="s">
        <v>131</v>
      </c>
      <c r="E59" s="96" t="s">
        <v>106</v>
      </c>
      <c r="F59" s="379">
        <v>928.09</v>
      </c>
      <c r="G59" s="267">
        <v>0</v>
      </c>
      <c r="H59" s="268">
        <f t="shared" si="1"/>
        <v>0</v>
      </c>
      <c r="I59" s="64"/>
      <c r="J59" s="64"/>
      <c r="K59" s="64"/>
      <c r="L59" s="64"/>
      <c r="M59" s="64"/>
      <c r="N59" s="66"/>
      <c r="O59" s="534"/>
    </row>
    <row r="60" spans="1:15" s="262" customFormat="1" ht="12.75" customHeight="1" x14ac:dyDescent="0.25">
      <c r="A60" s="77" t="s">
        <v>132</v>
      </c>
      <c r="B60" s="74"/>
      <c r="C60" s="840" t="s">
        <v>133</v>
      </c>
      <c r="D60" s="168" t="s">
        <v>134</v>
      </c>
      <c r="E60" s="95" t="s">
        <v>40</v>
      </c>
      <c r="F60" s="379">
        <v>35</v>
      </c>
      <c r="G60" s="267">
        <v>0</v>
      </c>
      <c r="H60" s="268">
        <f t="shared" si="1"/>
        <v>0</v>
      </c>
      <c r="I60" s="64"/>
      <c r="J60" s="64"/>
      <c r="K60" s="64"/>
      <c r="L60" s="64"/>
      <c r="M60" s="64"/>
      <c r="N60" s="66"/>
      <c r="O60" s="534"/>
    </row>
    <row r="61" spans="1:15" ht="15" customHeight="1" x14ac:dyDescent="0.25">
      <c r="A61" s="77" t="s">
        <v>135</v>
      </c>
      <c r="B61" s="74"/>
      <c r="C61" s="1411" t="s">
        <v>136</v>
      </c>
      <c r="D61" s="168" t="s">
        <v>137</v>
      </c>
      <c r="E61" s="95" t="s">
        <v>138</v>
      </c>
      <c r="F61" s="379">
        <v>4783</v>
      </c>
      <c r="G61" s="267">
        <v>4</v>
      </c>
      <c r="H61" s="268">
        <f t="shared" si="1"/>
        <v>19132</v>
      </c>
      <c r="I61" s="64"/>
      <c r="J61" s="64"/>
      <c r="K61" s="64"/>
      <c r="L61" s="64"/>
      <c r="M61" s="64"/>
      <c r="N61" s="66"/>
      <c r="O61" s="534"/>
    </row>
    <row r="62" spans="1:15" ht="14.25" customHeight="1" x14ac:dyDescent="0.25">
      <c r="A62" s="77" t="s">
        <v>139</v>
      </c>
      <c r="B62" s="74"/>
      <c r="C62" s="1412"/>
      <c r="D62" s="170" t="s">
        <v>140</v>
      </c>
      <c r="E62" s="96" t="s">
        <v>141</v>
      </c>
      <c r="F62" s="382">
        <v>2750</v>
      </c>
      <c r="G62" s="267">
        <v>0</v>
      </c>
      <c r="H62" s="268">
        <f>+G62*F62</f>
        <v>0</v>
      </c>
      <c r="I62" s="64"/>
      <c r="J62" s="64"/>
      <c r="K62" s="64"/>
      <c r="L62" s="64"/>
      <c r="M62" s="64"/>
      <c r="N62" s="66"/>
      <c r="O62" s="534"/>
    </row>
    <row r="63" spans="1:15" ht="15" customHeight="1" thickBot="1" x14ac:dyDescent="0.3">
      <c r="A63" s="289" t="s">
        <v>142</v>
      </c>
      <c r="B63" s="290"/>
      <c r="C63" s="1476"/>
      <c r="D63" s="291" t="s">
        <v>143</v>
      </c>
      <c r="E63" s="277" t="s">
        <v>138</v>
      </c>
      <c r="F63" s="378">
        <v>10</v>
      </c>
      <c r="G63" s="337">
        <v>0</v>
      </c>
      <c r="H63" s="338">
        <f t="shared" si="1"/>
        <v>0</v>
      </c>
      <c r="I63" s="274"/>
      <c r="J63" s="274"/>
      <c r="K63" s="274"/>
      <c r="L63" s="274"/>
      <c r="M63" s="274"/>
      <c r="N63" s="292"/>
      <c r="O63" s="535"/>
    </row>
    <row r="64" spans="1:15" ht="21.75" customHeight="1" x14ac:dyDescent="0.25">
      <c r="A64" s="293" t="s">
        <v>144</v>
      </c>
      <c r="B64" s="294"/>
      <c r="C64" s="1471" t="s">
        <v>145</v>
      </c>
      <c r="D64" s="308" t="s">
        <v>146</v>
      </c>
      <c r="E64" s="296" t="s">
        <v>147</v>
      </c>
      <c r="F64" s="388">
        <v>57.5</v>
      </c>
      <c r="G64" s="345">
        <v>0</v>
      </c>
      <c r="H64" s="346">
        <f t="shared" si="1"/>
        <v>0</v>
      </c>
      <c r="I64" s="298"/>
      <c r="J64" s="298"/>
      <c r="K64" s="298"/>
      <c r="L64" s="298"/>
      <c r="M64" s="298"/>
      <c r="N64" s="299"/>
      <c r="O64" s="533"/>
    </row>
    <row r="65" spans="1:15" ht="23.25" customHeight="1" x14ac:dyDescent="0.25">
      <c r="A65" s="77" t="s">
        <v>148</v>
      </c>
      <c r="B65" s="74"/>
      <c r="C65" s="1404"/>
      <c r="D65" s="168" t="s">
        <v>149</v>
      </c>
      <c r="E65" s="95" t="s">
        <v>147</v>
      </c>
      <c r="F65" s="379">
        <v>110.72</v>
      </c>
      <c r="G65" s="267">
        <v>0</v>
      </c>
      <c r="H65" s="268">
        <f t="shared" si="1"/>
        <v>0</v>
      </c>
      <c r="I65" s="64"/>
      <c r="J65" s="64"/>
      <c r="K65" s="64"/>
      <c r="L65" s="64"/>
      <c r="M65" s="64"/>
      <c r="N65" s="66"/>
      <c r="O65" s="534"/>
    </row>
    <row r="66" spans="1:15" ht="27" customHeight="1" thickBot="1" x14ac:dyDescent="0.3">
      <c r="A66" s="289" t="s">
        <v>150</v>
      </c>
      <c r="B66" s="290"/>
      <c r="C66" s="1472"/>
      <c r="D66" s="291" t="s">
        <v>151</v>
      </c>
      <c r="E66" s="277" t="s">
        <v>147</v>
      </c>
      <c r="F66" s="378">
        <v>127.36</v>
      </c>
      <c r="G66" s="337">
        <v>0</v>
      </c>
      <c r="H66" s="338">
        <f t="shared" si="1"/>
        <v>0</v>
      </c>
      <c r="I66" s="274"/>
      <c r="J66" s="274"/>
      <c r="K66" s="274"/>
      <c r="L66" s="274"/>
      <c r="M66" s="274"/>
      <c r="N66" s="292"/>
      <c r="O66" s="535"/>
    </row>
    <row r="67" spans="1:15" ht="21.75" customHeight="1" x14ac:dyDescent="0.25">
      <c r="A67" s="156" t="s">
        <v>152</v>
      </c>
      <c r="B67" s="73"/>
      <c r="C67" s="1517" t="s">
        <v>153</v>
      </c>
      <c r="D67" s="167" t="s">
        <v>154</v>
      </c>
      <c r="E67" s="97" t="s">
        <v>40</v>
      </c>
      <c r="F67" s="383">
        <v>52</v>
      </c>
      <c r="G67" s="271">
        <v>0</v>
      </c>
      <c r="H67" s="384">
        <f t="shared" si="1"/>
        <v>0</v>
      </c>
      <c r="I67" s="65"/>
      <c r="J67" s="65"/>
      <c r="K67" s="65"/>
      <c r="L67" s="65"/>
      <c r="M67" s="65"/>
      <c r="N67" s="83"/>
      <c r="O67" s="540"/>
    </row>
    <row r="68" spans="1:15" ht="15" customHeight="1" thickBot="1" x14ac:dyDescent="0.3">
      <c r="A68" s="289" t="s">
        <v>155</v>
      </c>
      <c r="B68" s="290"/>
      <c r="C68" s="1478"/>
      <c r="D68" s="291" t="s">
        <v>156</v>
      </c>
      <c r="E68" s="277" t="s">
        <v>40</v>
      </c>
      <c r="F68" s="378">
        <v>150.47999999999999</v>
      </c>
      <c r="G68" s="337">
        <v>0</v>
      </c>
      <c r="H68" s="338">
        <f t="shared" si="1"/>
        <v>0</v>
      </c>
      <c r="I68" s="274"/>
      <c r="J68" s="274"/>
      <c r="K68" s="274"/>
      <c r="L68" s="274"/>
      <c r="M68" s="274"/>
      <c r="N68" s="292"/>
      <c r="O68" s="535"/>
    </row>
    <row r="69" spans="1:15" ht="36.75" customHeight="1" x14ac:dyDescent="0.25">
      <c r="A69" s="293" t="s">
        <v>157</v>
      </c>
      <c r="B69" s="294"/>
      <c r="C69" s="1518" t="s">
        <v>158</v>
      </c>
      <c r="D69" s="308" t="s">
        <v>159</v>
      </c>
      <c r="E69" s="296" t="s">
        <v>40</v>
      </c>
      <c r="F69" s="388">
        <v>178.55</v>
      </c>
      <c r="G69" s="345">
        <v>0</v>
      </c>
      <c r="H69" s="346">
        <f t="shared" si="1"/>
        <v>0</v>
      </c>
      <c r="I69" s="298"/>
      <c r="J69" s="298"/>
      <c r="K69" s="298"/>
      <c r="L69" s="298"/>
      <c r="M69" s="298"/>
      <c r="N69" s="299"/>
      <c r="O69" s="533"/>
    </row>
    <row r="70" spans="1:15" ht="25.5" customHeight="1" x14ac:dyDescent="0.25">
      <c r="A70" s="157" t="s">
        <v>160</v>
      </c>
      <c r="B70" s="76"/>
      <c r="C70" s="1409"/>
      <c r="D70" s="170" t="s">
        <v>161</v>
      </c>
      <c r="E70" s="96" t="s">
        <v>40</v>
      </c>
      <c r="F70" s="382">
        <v>237.01</v>
      </c>
      <c r="G70" s="389">
        <v>0</v>
      </c>
      <c r="H70" s="268">
        <f t="shared" si="1"/>
        <v>0</v>
      </c>
      <c r="I70" s="64"/>
      <c r="J70" s="64"/>
      <c r="K70" s="64"/>
      <c r="L70" s="64"/>
      <c r="M70" s="64"/>
      <c r="N70" s="66"/>
      <c r="O70" s="534"/>
    </row>
    <row r="71" spans="1:15" ht="36" customHeight="1" x14ac:dyDescent="0.25">
      <c r="A71" s="157" t="s">
        <v>162</v>
      </c>
      <c r="B71" s="76"/>
      <c r="C71" s="1409"/>
      <c r="D71" s="170" t="s">
        <v>163</v>
      </c>
      <c r="E71" s="96" t="s">
        <v>40</v>
      </c>
      <c r="F71" s="381">
        <v>280</v>
      </c>
      <c r="G71" s="267">
        <v>4</v>
      </c>
      <c r="H71" s="268">
        <f>+G71*F71</f>
        <v>1120</v>
      </c>
      <c r="I71" s="64"/>
      <c r="J71" s="64"/>
      <c r="K71" s="64"/>
      <c r="L71" s="64"/>
      <c r="M71" s="64"/>
      <c r="N71" s="66"/>
      <c r="O71" s="534"/>
    </row>
    <row r="72" spans="1:15" ht="16.5" thickBot="1" x14ac:dyDescent="0.3">
      <c r="A72" s="289" t="s">
        <v>164</v>
      </c>
      <c r="B72" s="290"/>
      <c r="C72" s="1519"/>
      <c r="D72" s="291" t="s">
        <v>165</v>
      </c>
      <c r="E72" s="277" t="s">
        <v>40</v>
      </c>
      <c r="F72" s="378">
        <v>410.31</v>
      </c>
      <c r="G72" s="337">
        <v>0</v>
      </c>
      <c r="H72" s="338">
        <f t="shared" si="1"/>
        <v>0</v>
      </c>
      <c r="I72" s="274"/>
      <c r="J72" s="274"/>
      <c r="K72" s="274"/>
      <c r="L72" s="274"/>
      <c r="M72" s="274"/>
      <c r="N72" s="292"/>
      <c r="O72" s="535"/>
    </row>
    <row r="73" spans="1:15" ht="15" customHeight="1" thickBot="1" x14ac:dyDescent="0.3">
      <c r="A73" s="318" t="s">
        <v>166</v>
      </c>
      <c r="B73" s="319"/>
      <c r="C73" s="320" t="s">
        <v>167</v>
      </c>
      <c r="D73" s="321" t="s">
        <v>167</v>
      </c>
      <c r="E73" s="322" t="s">
        <v>58</v>
      </c>
      <c r="F73" s="390">
        <v>1565.2</v>
      </c>
      <c r="G73" s="332">
        <v>0</v>
      </c>
      <c r="H73" s="333">
        <f t="shared" si="1"/>
        <v>0</v>
      </c>
      <c r="I73" s="324"/>
      <c r="J73" s="324"/>
      <c r="K73" s="324"/>
      <c r="L73" s="324"/>
      <c r="M73" s="324"/>
      <c r="N73" s="325"/>
      <c r="O73" s="536"/>
    </row>
    <row r="74" spans="1:15" ht="17.25" customHeight="1" x14ac:dyDescent="0.25">
      <c r="A74" s="156"/>
      <c r="B74" s="73"/>
      <c r="C74" s="1520" t="s">
        <v>168</v>
      </c>
      <c r="D74" s="391" t="s">
        <v>169</v>
      </c>
      <c r="E74" s="387" t="s">
        <v>40</v>
      </c>
      <c r="F74" s="392">
        <v>1900</v>
      </c>
      <c r="G74" s="271">
        <v>0</v>
      </c>
      <c r="H74" s="384">
        <f t="shared" si="1"/>
        <v>0</v>
      </c>
      <c r="I74" s="65"/>
      <c r="J74" s="65"/>
      <c r="K74" s="65"/>
      <c r="L74" s="65"/>
      <c r="M74" s="65"/>
      <c r="N74" s="83"/>
      <c r="O74" s="540"/>
    </row>
    <row r="75" spans="1:15" ht="17.25" customHeight="1" thickBot="1" x14ac:dyDescent="0.3">
      <c r="A75" s="289"/>
      <c r="B75" s="290"/>
      <c r="C75" s="1521"/>
      <c r="D75" s="327" t="s">
        <v>170</v>
      </c>
      <c r="E75" s="314" t="s">
        <v>40</v>
      </c>
      <c r="F75" s="393">
        <v>1</v>
      </c>
      <c r="G75" s="337">
        <v>0</v>
      </c>
      <c r="H75" s="338"/>
      <c r="I75" s="274"/>
      <c r="J75" s="274"/>
      <c r="K75" s="274"/>
      <c r="L75" s="274"/>
      <c r="M75" s="274"/>
      <c r="N75" s="292"/>
      <c r="O75" s="535"/>
    </row>
    <row r="76" spans="1:15" ht="24.75" customHeight="1" thickBot="1" x14ac:dyDescent="0.3">
      <c r="A76" s="318"/>
      <c r="B76" s="319"/>
      <c r="C76" s="328" t="s">
        <v>171</v>
      </c>
      <c r="D76" s="329" t="s">
        <v>172</v>
      </c>
      <c r="E76" s="330" t="s">
        <v>40</v>
      </c>
      <c r="F76" s="394">
        <v>30</v>
      </c>
      <c r="G76" s="332">
        <v>0</v>
      </c>
      <c r="H76" s="333">
        <f t="shared" si="1"/>
        <v>0</v>
      </c>
      <c r="I76" s="324"/>
      <c r="J76" s="324"/>
      <c r="K76" s="324"/>
      <c r="L76" s="324"/>
      <c r="M76" s="324"/>
      <c r="N76" s="325"/>
      <c r="O76" s="536"/>
    </row>
    <row r="77" spans="1:15" ht="26.25" customHeight="1" x14ac:dyDescent="0.25">
      <c r="A77" s="293" t="s">
        <v>173</v>
      </c>
      <c r="B77" s="294"/>
      <c r="C77" s="1482" t="s">
        <v>174</v>
      </c>
      <c r="D77" s="308" t="s">
        <v>175</v>
      </c>
      <c r="E77" s="306" t="s">
        <v>40</v>
      </c>
      <c r="F77" s="388">
        <v>24288</v>
      </c>
      <c r="G77" s="345">
        <v>0</v>
      </c>
      <c r="H77" s="346">
        <f t="shared" si="1"/>
        <v>0</v>
      </c>
      <c r="I77" s="298"/>
      <c r="J77" s="298"/>
      <c r="K77" s="298"/>
      <c r="L77" s="298"/>
      <c r="M77" s="298"/>
      <c r="N77" s="299"/>
      <c r="O77" s="533"/>
    </row>
    <row r="78" spans="1:15" ht="25.5" customHeight="1" x14ac:dyDescent="0.25">
      <c r="A78" s="77" t="s">
        <v>176</v>
      </c>
      <c r="B78" s="74"/>
      <c r="C78" s="1414"/>
      <c r="D78" s="265" t="s">
        <v>177</v>
      </c>
      <c r="E78" s="96" t="s">
        <v>40</v>
      </c>
      <c r="F78" s="379">
        <v>3143.9</v>
      </c>
      <c r="G78" s="267">
        <v>0</v>
      </c>
      <c r="H78" s="268">
        <f>+G78*F78</f>
        <v>0</v>
      </c>
      <c r="I78" s="64"/>
      <c r="J78" s="64"/>
      <c r="K78" s="64"/>
      <c r="L78" s="64"/>
      <c r="M78" s="64"/>
      <c r="N78" s="66"/>
      <c r="O78" s="534"/>
    </row>
    <row r="79" spans="1:15" ht="27" customHeight="1" thickBot="1" x14ac:dyDescent="0.3">
      <c r="A79" s="289" t="s">
        <v>178</v>
      </c>
      <c r="B79" s="290"/>
      <c r="C79" s="1483"/>
      <c r="D79" s="291" t="s">
        <v>179</v>
      </c>
      <c r="E79" s="314" t="s">
        <v>40</v>
      </c>
      <c r="F79" s="378">
        <v>876</v>
      </c>
      <c r="G79" s="337">
        <v>0</v>
      </c>
      <c r="H79" s="338">
        <f t="shared" si="1"/>
        <v>0</v>
      </c>
      <c r="I79" s="274"/>
      <c r="J79" s="274"/>
      <c r="K79" s="274"/>
      <c r="L79" s="274"/>
      <c r="M79" s="274"/>
      <c r="N79" s="292"/>
      <c r="O79" s="535"/>
    </row>
    <row r="80" spans="1:15" s="262" customFormat="1" ht="16.5" thickBot="1" x14ac:dyDescent="0.3">
      <c r="A80" s="318" t="s">
        <v>180</v>
      </c>
      <c r="B80" s="319"/>
      <c r="C80" s="334" t="s">
        <v>181</v>
      </c>
      <c r="D80" s="321" t="s">
        <v>182</v>
      </c>
      <c r="E80" s="330" t="s">
        <v>40</v>
      </c>
      <c r="F80" s="390"/>
      <c r="G80" s="332">
        <v>0</v>
      </c>
      <c r="H80" s="333">
        <f t="shared" si="1"/>
        <v>0</v>
      </c>
      <c r="I80" s="324"/>
      <c r="J80" s="324"/>
      <c r="K80" s="324"/>
      <c r="L80" s="324"/>
      <c r="M80" s="324"/>
      <c r="N80" s="325"/>
      <c r="O80" s="536"/>
    </row>
    <row r="81" spans="1:15" ht="15.75" customHeight="1" x14ac:dyDescent="0.25">
      <c r="A81" s="293" t="s">
        <v>183</v>
      </c>
      <c r="B81" s="294"/>
      <c r="C81" s="1475" t="s">
        <v>184</v>
      </c>
      <c r="D81" s="308" t="s">
        <v>185</v>
      </c>
      <c r="E81" s="306" t="s">
        <v>40</v>
      </c>
      <c r="F81" s="388">
        <v>65</v>
      </c>
      <c r="G81" s="345">
        <v>6</v>
      </c>
      <c r="H81" s="346">
        <f t="shared" si="1"/>
        <v>390</v>
      </c>
      <c r="I81" s="298"/>
      <c r="J81" s="298"/>
      <c r="K81" s="298"/>
      <c r="L81" s="298"/>
      <c r="M81" s="298"/>
      <c r="N81" s="299"/>
      <c r="O81" s="533"/>
    </row>
    <row r="82" spans="1:15" ht="24" thickBot="1" x14ac:dyDescent="0.3">
      <c r="A82" s="311" t="s">
        <v>186</v>
      </c>
      <c r="B82" s="312"/>
      <c r="C82" s="1476"/>
      <c r="D82" s="313" t="s">
        <v>187</v>
      </c>
      <c r="E82" s="314" t="s">
        <v>40</v>
      </c>
      <c r="F82" s="393">
        <v>120</v>
      </c>
      <c r="G82" s="337">
        <v>0</v>
      </c>
      <c r="H82" s="338">
        <f t="shared" si="1"/>
        <v>0</v>
      </c>
      <c r="I82" s="274"/>
      <c r="J82" s="274"/>
      <c r="K82" s="274"/>
      <c r="L82" s="274"/>
      <c r="M82" s="274"/>
      <c r="N82" s="292"/>
      <c r="O82" s="535"/>
    </row>
    <row r="83" spans="1:15" ht="25.5" customHeight="1" x14ac:dyDescent="0.25">
      <c r="A83" s="293" t="s">
        <v>188</v>
      </c>
      <c r="B83" s="294"/>
      <c r="C83" s="1475" t="s">
        <v>189</v>
      </c>
      <c r="D83" s="308" t="s">
        <v>190</v>
      </c>
      <c r="E83" s="306" t="s">
        <v>40</v>
      </c>
      <c r="F83" s="388">
        <v>131</v>
      </c>
      <c r="G83" s="345">
        <v>0</v>
      </c>
      <c r="H83" s="346">
        <f t="shared" si="1"/>
        <v>0</v>
      </c>
      <c r="I83" s="298"/>
      <c r="J83" s="298"/>
      <c r="K83" s="298"/>
      <c r="L83" s="298"/>
      <c r="M83" s="298"/>
      <c r="N83" s="299"/>
      <c r="O83" s="533"/>
    </row>
    <row r="84" spans="1:15" ht="15.75" customHeight="1" x14ac:dyDescent="0.25">
      <c r="A84" s="77" t="s">
        <v>191</v>
      </c>
      <c r="B84" s="74"/>
      <c r="C84" s="1412"/>
      <c r="D84" s="168" t="s">
        <v>192</v>
      </c>
      <c r="E84" s="96" t="s">
        <v>40</v>
      </c>
      <c r="F84" s="379">
        <v>270.75</v>
      </c>
      <c r="G84" s="267">
        <v>6</v>
      </c>
      <c r="H84" s="268">
        <f t="shared" si="1"/>
        <v>1624.5</v>
      </c>
      <c r="I84" s="64"/>
      <c r="J84" s="64"/>
      <c r="K84" s="64"/>
      <c r="L84" s="64"/>
      <c r="M84" s="64"/>
      <c r="N84" s="66"/>
      <c r="O84" s="534"/>
    </row>
    <row r="85" spans="1:15" ht="25.5" customHeight="1" thickBot="1" x14ac:dyDescent="0.3">
      <c r="A85" s="289" t="s">
        <v>193</v>
      </c>
      <c r="B85" s="290"/>
      <c r="C85" s="1476"/>
      <c r="D85" s="313" t="s">
        <v>194</v>
      </c>
      <c r="E85" s="314" t="s">
        <v>40</v>
      </c>
      <c r="F85" s="393">
        <v>131</v>
      </c>
      <c r="G85" s="337">
        <v>0</v>
      </c>
      <c r="H85" s="338">
        <f t="shared" si="1"/>
        <v>0</v>
      </c>
      <c r="I85" s="274"/>
      <c r="J85" s="274"/>
      <c r="K85" s="274"/>
      <c r="L85" s="274"/>
      <c r="M85" s="274"/>
      <c r="N85" s="292"/>
      <c r="O85" s="535"/>
    </row>
    <row r="86" spans="1:15" s="262" customFormat="1" ht="36.75" customHeight="1" thickBot="1" x14ac:dyDescent="0.3">
      <c r="A86" s="318" t="s">
        <v>195</v>
      </c>
      <c r="B86" s="319"/>
      <c r="C86" s="843" t="s">
        <v>196</v>
      </c>
      <c r="D86" s="339" t="s">
        <v>197</v>
      </c>
      <c r="E86" s="330" t="s">
        <v>40</v>
      </c>
      <c r="F86" s="394">
        <v>132</v>
      </c>
      <c r="G86" s="332">
        <v>0</v>
      </c>
      <c r="H86" s="333">
        <f t="shared" ref="H86:H152" si="2">+G86*F86</f>
        <v>0</v>
      </c>
      <c r="I86" s="324"/>
      <c r="J86" s="324"/>
      <c r="K86" s="324"/>
      <c r="L86" s="324"/>
      <c r="M86" s="324"/>
      <c r="N86" s="325"/>
      <c r="O86" s="536"/>
    </row>
    <row r="87" spans="1:15" s="262" customFormat="1" ht="16.5" thickBot="1" x14ac:dyDescent="0.3">
      <c r="A87" s="340" t="s">
        <v>198</v>
      </c>
      <c r="B87" s="341"/>
      <c r="C87" s="844" t="s">
        <v>199</v>
      </c>
      <c r="D87" s="339" t="s">
        <v>200</v>
      </c>
      <c r="E87" s="330" t="s">
        <v>40</v>
      </c>
      <c r="F87" s="394"/>
      <c r="G87" s="332">
        <v>0</v>
      </c>
      <c r="H87" s="333">
        <f t="shared" si="2"/>
        <v>0</v>
      </c>
      <c r="I87" s="324"/>
      <c r="J87" s="324"/>
      <c r="K87" s="324"/>
      <c r="L87" s="324"/>
      <c r="M87" s="324"/>
      <c r="N87" s="325"/>
      <c r="O87" s="536"/>
    </row>
    <row r="88" spans="1:15" ht="15.75" x14ac:dyDescent="0.25">
      <c r="A88" s="293" t="s">
        <v>201</v>
      </c>
      <c r="B88" s="294"/>
      <c r="C88" s="1467" t="s">
        <v>202</v>
      </c>
      <c r="D88" s="342" t="s">
        <v>203</v>
      </c>
      <c r="E88" s="306" t="s">
        <v>40</v>
      </c>
      <c r="F88" s="395"/>
      <c r="G88" s="345">
        <v>0</v>
      </c>
      <c r="H88" s="346">
        <f t="shared" si="2"/>
        <v>0</v>
      </c>
      <c r="I88" s="298"/>
      <c r="J88" s="298"/>
      <c r="K88" s="298"/>
      <c r="L88" s="298"/>
      <c r="M88" s="298"/>
      <c r="N88" s="299"/>
      <c r="O88" s="533"/>
    </row>
    <row r="89" spans="1:15" ht="15.75" x14ac:dyDescent="0.25">
      <c r="A89" s="77" t="s">
        <v>204</v>
      </c>
      <c r="B89" s="74"/>
      <c r="C89" s="1403"/>
      <c r="D89" s="272" t="s">
        <v>205</v>
      </c>
      <c r="E89" s="96" t="s">
        <v>40</v>
      </c>
      <c r="F89" s="381">
        <v>1446.49</v>
      </c>
      <c r="G89" s="267">
        <v>0</v>
      </c>
      <c r="H89" s="268">
        <f t="shared" si="2"/>
        <v>0</v>
      </c>
      <c r="I89" s="127"/>
      <c r="J89" s="64"/>
      <c r="K89" s="64"/>
      <c r="L89" s="64"/>
      <c r="M89" s="64"/>
      <c r="N89" s="66"/>
      <c r="O89" s="534"/>
    </row>
    <row r="90" spans="1:15" ht="16.5" thickBot="1" x14ac:dyDescent="0.3">
      <c r="A90" s="289" t="s">
        <v>206</v>
      </c>
      <c r="B90" s="290"/>
      <c r="C90" s="1468"/>
      <c r="D90" s="343" t="s">
        <v>207</v>
      </c>
      <c r="E90" s="314" t="s">
        <v>40</v>
      </c>
      <c r="F90" s="393">
        <v>2248</v>
      </c>
      <c r="G90" s="337">
        <v>5</v>
      </c>
      <c r="H90" s="338">
        <f t="shared" si="2"/>
        <v>11240</v>
      </c>
      <c r="I90" s="274"/>
      <c r="J90" s="274"/>
      <c r="K90" s="274"/>
      <c r="L90" s="274"/>
      <c r="M90" s="274"/>
      <c r="N90" s="292"/>
      <c r="O90" s="535"/>
    </row>
    <row r="91" spans="1:15" s="262" customFormat="1" ht="15.75" x14ac:dyDescent="0.25">
      <c r="A91" s="293" t="s">
        <v>208</v>
      </c>
      <c r="B91" s="294"/>
      <c r="C91" s="1467" t="s">
        <v>209</v>
      </c>
      <c r="D91" s="344" t="s">
        <v>210</v>
      </c>
      <c r="E91" s="306" t="s">
        <v>40</v>
      </c>
      <c r="F91" s="380">
        <v>11878.52</v>
      </c>
      <c r="G91" s="345">
        <v>0</v>
      </c>
      <c r="H91" s="346">
        <f t="shared" si="2"/>
        <v>0</v>
      </c>
      <c r="I91" s="298"/>
      <c r="J91" s="298"/>
      <c r="K91" s="298"/>
      <c r="L91" s="298"/>
      <c r="M91" s="298"/>
      <c r="N91" s="299"/>
      <c r="O91" s="533"/>
    </row>
    <row r="92" spans="1:15" s="262" customFormat="1" ht="15.75" x14ac:dyDescent="0.25">
      <c r="A92" s="77" t="s">
        <v>211</v>
      </c>
      <c r="B92" s="74"/>
      <c r="C92" s="1403"/>
      <c r="D92" s="845" t="s">
        <v>212</v>
      </c>
      <c r="E92" s="96" t="s">
        <v>40</v>
      </c>
      <c r="F92" s="381">
        <v>18347.27</v>
      </c>
      <c r="G92" s="267">
        <v>0</v>
      </c>
      <c r="H92" s="268">
        <f t="shared" si="2"/>
        <v>0</v>
      </c>
      <c r="I92" s="64"/>
      <c r="J92" s="64"/>
      <c r="K92" s="64"/>
      <c r="L92" s="64"/>
      <c r="M92" s="64"/>
      <c r="N92" s="66"/>
      <c r="O92" s="534"/>
    </row>
    <row r="93" spans="1:15" s="262" customFormat="1" ht="16.5" thickBot="1" x14ac:dyDescent="0.3">
      <c r="A93" s="289" t="s">
        <v>213</v>
      </c>
      <c r="B93" s="275"/>
      <c r="C93" s="1468"/>
      <c r="D93" s="846" t="s">
        <v>214</v>
      </c>
      <c r="E93" s="314" t="s">
        <v>40</v>
      </c>
      <c r="F93" s="393">
        <v>21093.53</v>
      </c>
      <c r="G93" s="337">
        <v>0</v>
      </c>
      <c r="H93" s="338">
        <f t="shared" si="2"/>
        <v>0</v>
      </c>
      <c r="I93" s="274"/>
      <c r="J93" s="274"/>
      <c r="K93" s="274"/>
      <c r="L93" s="274"/>
      <c r="M93" s="274"/>
      <c r="N93" s="292"/>
      <c r="O93" s="535"/>
    </row>
    <row r="94" spans="1:15" ht="15.75" x14ac:dyDescent="0.25">
      <c r="A94" s="293" t="s">
        <v>215</v>
      </c>
      <c r="B94" s="294"/>
      <c r="C94" s="1469" t="s">
        <v>216</v>
      </c>
      <c r="D94" s="305" t="s">
        <v>217</v>
      </c>
      <c r="E94" s="306" t="s">
        <v>40</v>
      </c>
      <c r="F94" s="396">
        <v>290</v>
      </c>
      <c r="G94" s="345">
        <v>0</v>
      </c>
      <c r="H94" s="346">
        <f t="shared" si="2"/>
        <v>0</v>
      </c>
      <c r="I94" s="298"/>
      <c r="J94" s="298"/>
      <c r="K94" s="298"/>
      <c r="L94" s="298"/>
      <c r="M94" s="298"/>
      <c r="N94" s="299"/>
      <c r="O94" s="533"/>
    </row>
    <row r="95" spans="1:15" ht="15.75" x14ac:dyDescent="0.25">
      <c r="A95" s="77" t="s">
        <v>218</v>
      </c>
      <c r="B95" s="74"/>
      <c r="C95" s="1432"/>
      <c r="D95" s="170" t="s">
        <v>219</v>
      </c>
      <c r="E95" s="96" t="s">
        <v>40</v>
      </c>
      <c r="F95" s="397">
        <v>150</v>
      </c>
      <c r="G95" s="267">
        <v>0</v>
      </c>
      <c r="H95" s="268">
        <f t="shared" si="2"/>
        <v>0</v>
      </c>
      <c r="I95" s="64"/>
      <c r="J95" s="64"/>
      <c r="K95" s="64"/>
      <c r="L95" s="64"/>
      <c r="M95" s="64"/>
      <c r="N95" s="66"/>
      <c r="O95" s="534"/>
    </row>
    <row r="96" spans="1:15" ht="16.5" thickBot="1" x14ac:dyDescent="0.3">
      <c r="A96" s="289" t="s">
        <v>220</v>
      </c>
      <c r="B96" s="290"/>
      <c r="C96" s="1470"/>
      <c r="D96" s="291" t="s">
        <v>221</v>
      </c>
      <c r="E96" s="314" t="s">
        <v>40</v>
      </c>
      <c r="F96" s="398">
        <v>95.5</v>
      </c>
      <c r="G96" s="301">
        <v>0</v>
      </c>
      <c r="H96" s="302">
        <f t="shared" si="2"/>
        <v>0</v>
      </c>
      <c r="I96" s="274"/>
      <c r="J96" s="274"/>
      <c r="K96" s="274"/>
      <c r="L96" s="274"/>
      <c r="M96" s="274"/>
      <c r="N96" s="292"/>
      <c r="O96" s="535"/>
    </row>
    <row r="97" spans="1:15" ht="16.5" thickBot="1" x14ac:dyDescent="0.3">
      <c r="A97" s="318" t="s">
        <v>222</v>
      </c>
      <c r="B97" s="319"/>
      <c r="C97" s="347" t="s">
        <v>223</v>
      </c>
      <c r="D97" s="321" t="s">
        <v>223</v>
      </c>
      <c r="E97" s="330" t="s">
        <v>40</v>
      </c>
      <c r="F97" s="399">
        <v>52.43</v>
      </c>
      <c r="G97" s="335">
        <v>0</v>
      </c>
      <c r="H97" s="336">
        <f t="shared" si="2"/>
        <v>0</v>
      </c>
      <c r="I97" s="324"/>
      <c r="J97" s="324"/>
      <c r="K97" s="324"/>
      <c r="L97" s="324"/>
      <c r="M97" s="324"/>
      <c r="N97" s="325"/>
      <c r="O97" s="536"/>
    </row>
    <row r="98" spans="1:15" ht="23.25" x14ac:dyDescent="0.25">
      <c r="A98" s="1489" t="s">
        <v>224</v>
      </c>
      <c r="B98" s="1339"/>
      <c r="C98" s="1491" t="s">
        <v>225</v>
      </c>
      <c r="D98" s="295" t="s">
        <v>226</v>
      </c>
      <c r="E98" s="306" t="s">
        <v>40</v>
      </c>
      <c r="F98" s="400">
        <v>194</v>
      </c>
      <c r="G98" s="309">
        <v>0</v>
      </c>
      <c r="H98" s="310">
        <f t="shared" si="2"/>
        <v>0</v>
      </c>
      <c r="I98" s="298"/>
      <c r="J98" s="298"/>
      <c r="K98" s="298"/>
      <c r="L98" s="298"/>
      <c r="M98" s="298"/>
      <c r="N98" s="299"/>
      <c r="O98" s="533"/>
    </row>
    <row r="99" spans="1:15" ht="23.25" x14ac:dyDescent="0.25">
      <c r="A99" s="1445"/>
      <c r="B99" s="1340"/>
      <c r="C99" s="1421"/>
      <c r="D99" s="169" t="s">
        <v>227</v>
      </c>
      <c r="E99" s="96" t="s">
        <v>40</v>
      </c>
      <c r="F99" s="401">
        <v>194</v>
      </c>
      <c r="G99" s="142">
        <v>0</v>
      </c>
      <c r="H99" s="221">
        <f t="shared" si="2"/>
        <v>0</v>
      </c>
      <c r="I99" s="64"/>
      <c r="J99" s="64"/>
      <c r="K99" s="64"/>
      <c r="L99" s="64"/>
      <c r="M99" s="64"/>
      <c r="N99" s="66"/>
      <c r="O99" s="534"/>
    </row>
    <row r="100" spans="1:15" ht="16.5" customHeight="1" thickBot="1" x14ac:dyDescent="0.3">
      <c r="A100" s="1490"/>
      <c r="B100" s="1341"/>
      <c r="C100" s="1483"/>
      <c r="D100" s="316" t="s">
        <v>228</v>
      </c>
      <c r="E100" s="314" t="s">
        <v>40</v>
      </c>
      <c r="F100" s="398">
        <v>65</v>
      </c>
      <c r="G100" s="337">
        <v>20</v>
      </c>
      <c r="H100" s="302">
        <f t="shared" si="2"/>
        <v>1300</v>
      </c>
      <c r="I100" s="274"/>
      <c r="J100" s="274"/>
      <c r="K100" s="274"/>
      <c r="L100" s="274"/>
      <c r="M100" s="274"/>
      <c r="N100" s="292"/>
      <c r="O100" s="535"/>
    </row>
    <row r="101" spans="1:15" ht="15" customHeight="1" thickBot="1" x14ac:dyDescent="0.3">
      <c r="A101" s="318" t="s">
        <v>229</v>
      </c>
      <c r="B101" s="319"/>
      <c r="C101" s="347" t="s">
        <v>230</v>
      </c>
      <c r="D101" s="350" t="s">
        <v>231</v>
      </c>
      <c r="E101" s="330" t="s">
        <v>40</v>
      </c>
      <c r="F101" s="399">
        <v>500</v>
      </c>
      <c r="G101" s="335">
        <v>0</v>
      </c>
      <c r="H101" s="336">
        <f t="shared" si="2"/>
        <v>0</v>
      </c>
      <c r="I101" s="324"/>
      <c r="J101" s="324"/>
      <c r="K101" s="324"/>
      <c r="L101" s="324"/>
      <c r="M101" s="324"/>
      <c r="N101" s="325"/>
      <c r="O101" s="536"/>
    </row>
    <row r="102" spans="1:15" ht="14.25" customHeight="1" x14ac:dyDescent="0.25">
      <c r="A102" s="739" t="s">
        <v>232</v>
      </c>
      <c r="B102" s="713"/>
      <c r="C102" s="1522" t="s">
        <v>233</v>
      </c>
      <c r="D102" s="740" t="s">
        <v>234</v>
      </c>
      <c r="E102" s="545" t="s">
        <v>40</v>
      </c>
      <c r="F102" s="402">
        <v>33</v>
      </c>
      <c r="G102" s="714">
        <v>5</v>
      </c>
      <c r="H102" s="737">
        <f t="shared" si="2"/>
        <v>165</v>
      </c>
      <c r="I102" s="715"/>
      <c r="J102" s="715"/>
      <c r="K102" s="715"/>
      <c r="L102" s="715"/>
      <c r="M102" s="715"/>
      <c r="N102" s="716"/>
      <c r="O102" s="717"/>
    </row>
    <row r="103" spans="1:15" ht="12" customHeight="1" x14ac:dyDescent="0.25">
      <c r="A103" s="707" t="s">
        <v>235</v>
      </c>
      <c r="B103" s="708"/>
      <c r="C103" s="1436"/>
      <c r="D103" s="712" t="s">
        <v>236</v>
      </c>
      <c r="E103" s="450" t="s">
        <v>40</v>
      </c>
      <c r="F103" s="403">
        <v>33</v>
      </c>
      <c r="G103" s="249">
        <v>0</v>
      </c>
      <c r="H103" s="711">
        <f t="shared" si="2"/>
        <v>0</v>
      </c>
      <c r="I103" s="709"/>
      <c r="J103" s="709"/>
      <c r="K103" s="709"/>
      <c r="L103" s="709"/>
      <c r="M103" s="709"/>
      <c r="N103" s="710"/>
      <c r="O103" s="718"/>
    </row>
    <row r="104" spans="1:15" ht="13.5" customHeight="1" x14ac:dyDescent="0.25">
      <c r="A104" s="707" t="s">
        <v>237</v>
      </c>
      <c r="B104" s="708"/>
      <c r="C104" s="1436"/>
      <c r="D104" s="712" t="s">
        <v>238</v>
      </c>
      <c r="E104" s="450" t="s">
        <v>40</v>
      </c>
      <c r="F104" s="403">
        <v>33</v>
      </c>
      <c r="G104" s="249">
        <v>0</v>
      </c>
      <c r="H104" s="711">
        <f t="shared" si="2"/>
        <v>0</v>
      </c>
      <c r="I104" s="709"/>
      <c r="J104" s="709"/>
      <c r="K104" s="709"/>
      <c r="L104" s="709"/>
      <c r="M104" s="709"/>
      <c r="N104" s="710"/>
      <c r="O104" s="718"/>
    </row>
    <row r="105" spans="1:15" ht="12" customHeight="1" x14ac:dyDescent="0.25">
      <c r="A105" s="707" t="s">
        <v>239</v>
      </c>
      <c r="B105" s="708"/>
      <c r="C105" s="1436"/>
      <c r="D105" s="712" t="s">
        <v>240</v>
      </c>
      <c r="E105" s="450" t="s">
        <v>40</v>
      </c>
      <c r="F105" s="403">
        <v>225</v>
      </c>
      <c r="G105" s="389">
        <v>1</v>
      </c>
      <c r="H105" s="711">
        <f t="shared" si="2"/>
        <v>225</v>
      </c>
      <c r="I105" s="709"/>
      <c r="J105" s="709"/>
      <c r="K105" s="709"/>
      <c r="L105" s="709"/>
      <c r="M105" s="709"/>
      <c r="N105" s="710"/>
      <c r="O105" s="718"/>
    </row>
    <row r="106" spans="1:15" ht="13.5" customHeight="1" x14ac:dyDescent="0.25">
      <c r="A106" s="707" t="s">
        <v>241</v>
      </c>
      <c r="B106" s="708"/>
      <c r="C106" s="1436"/>
      <c r="D106" s="712" t="s">
        <v>242</v>
      </c>
      <c r="E106" s="450" t="s">
        <v>40</v>
      </c>
      <c r="F106" s="403">
        <v>225</v>
      </c>
      <c r="G106" s="249">
        <v>0</v>
      </c>
      <c r="H106" s="711">
        <f t="shared" si="2"/>
        <v>0</v>
      </c>
      <c r="I106" s="709"/>
      <c r="J106" s="709"/>
      <c r="K106" s="709"/>
      <c r="L106" s="709"/>
      <c r="M106" s="709"/>
      <c r="N106" s="710"/>
      <c r="O106" s="718"/>
    </row>
    <row r="107" spans="1:15" ht="14.25" customHeight="1" x14ac:dyDescent="0.25">
      <c r="A107" s="707" t="s">
        <v>243</v>
      </c>
      <c r="B107" s="708"/>
      <c r="C107" s="1436"/>
      <c r="D107" s="712" t="s">
        <v>244</v>
      </c>
      <c r="E107" s="450" t="s">
        <v>40</v>
      </c>
      <c r="F107" s="403">
        <v>225</v>
      </c>
      <c r="G107" s="249">
        <v>0</v>
      </c>
      <c r="H107" s="711">
        <f t="shared" si="2"/>
        <v>0</v>
      </c>
      <c r="I107" s="709"/>
      <c r="J107" s="709"/>
      <c r="K107" s="709"/>
      <c r="L107" s="709"/>
      <c r="M107" s="709"/>
      <c r="N107" s="710"/>
      <c r="O107" s="718"/>
    </row>
    <row r="108" spans="1:15" ht="14.25" customHeight="1" x14ac:dyDescent="0.25">
      <c r="A108" s="707"/>
      <c r="B108" s="708"/>
      <c r="C108" s="1436"/>
      <c r="D108" s="449" t="s">
        <v>245</v>
      </c>
      <c r="E108" s="450" t="s">
        <v>40</v>
      </c>
      <c r="F108" s="407">
        <v>200</v>
      </c>
      <c r="G108" s="389">
        <v>1</v>
      </c>
      <c r="H108" s="451">
        <f t="shared" si="2"/>
        <v>200</v>
      </c>
      <c r="I108" s="709"/>
      <c r="J108" s="709"/>
      <c r="K108" s="709"/>
      <c r="L108" s="709"/>
      <c r="M108" s="709"/>
      <c r="N108" s="710"/>
      <c r="O108" s="718"/>
    </row>
    <row r="109" spans="1:15" ht="16.5" thickBot="1" x14ac:dyDescent="0.3">
      <c r="A109" s="738" t="s">
        <v>246</v>
      </c>
      <c r="B109" s="719"/>
      <c r="C109" s="1523"/>
      <c r="D109" s="353" t="s">
        <v>247</v>
      </c>
      <c r="E109" s="720" t="s">
        <v>40</v>
      </c>
      <c r="F109" s="408">
        <v>200</v>
      </c>
      <c r="G109" s="721">
        <v>0</v>
      </c>
      <c r="H109" s="354">
        <f t="shared" si="2"/>
        <v>0</v>
      </c>
      <c r="I109" s="722"/>
      <c r="J109" s="722"/>
      <c r="K109" s="722"/>
      <c r="L109" s="722"/>
      <c r="M109" s="722"/>
      <c r="N109" s="723"/>
      <c r="O109" s="724"/>
    </row>
    <row r="110" spans="1:15" ht="15.75" x14ac:dyDescent="0.25">
      <c r="A110" s="293" t="s">
        <v>248</v>
      </c>
      <c r="B110" s="294"/>
      <c r="C110" s="1491" t="s">
        <v>249</v>
      </c>
      <c r="D110" s="342" t="s">
        <v>250</v>
      </c>
      <c r="E110" s="306" t="s">
        <v>40</v>
      </c>
      <c r="F110" s="402">
        <v>46.2</v>
      </c>
      <c r="G110" s="309">
        <v>0</v>
      </c>
      <c r="H110" s="310">
        <f t="shared" si="2"/>
        <v>0</v>
      </c>
      <c r="I110" s="298"/>
      <c r="J110" s="298"/>
      <c r="K110" s="298"/>
      <c r="L110" s="298"/>
      <c r="M110" s="298"/>
      <c r="N110" s="299"/>
      <c r="O110" s="533"/>
    </row>
    <row r="111" spans="1:15" ht="15.75" x14ac:dyDescent="0.25">
      <c r="A111" s="77" t="s">
        <v>251</v>
      </c>
      <c r="B111" s="74"/>
      <c r="C111" s="1421"/>
      <c r="D111" s="172" t="s">
        <v>252</v>
      </c>
      <c r="E111" s="96" t="s">
        <v>40</v>
      </c>
      <c r="F111" s="403">
        <v>46.2</v>
      </c>
      <c r="G111" s="267">
        <v>1</v>
      </c>
      <c r="H111" s="221">
        <f t="shared" si="2"/>
        <v>46.2</v>
      </c>
      <c r="I111" s="64"/>
      <c r="J111" s="64"/>
      <c r="K111" s="64"/>
      <c r="L111" s="64"/>
      <c r="M111" s="64"/>
      <c r="N111" s="66"/>
      <c r="O111" s="534"/>
    </row>
    <row r="112" spans="1:15" ht="16.5" thickBot="1" x14ac:dyDescent="0.3">
      <c r="A112" s="289" t="s">
        <v>253</v>
      </c>
      <c r="B112" s="290"/>
      <c r="C112" s="1483"/>
      <c r="D112" s="405" t="s">
        <v>254</v>
      </c>
      <c r="E112" s="314" t="s">
        <v>40</v>
      </c>
      <c r="F112" s="406">
        <v>46.2</v>
      </c>
      <c r="G112" s="301">
        <v>0</v>
      </c>
      <c r="H112" s="302">
        <f t="shared" si="2"/>
        <v>0</v>
      </c>
      <c r="I112" s="274"/>
      <c r="J112" s="274"/>
      <c r="K112" s="274"/>
      <c r="L112" s="274"/>
      <c r="M112" s="274"/>
      <c r="N112" s="292"/>
      <c r="O112" s="535"/>
    </row>
    <row r="113" spans="1:15" ht="15.75" x14ac:dyDescent="0.25">
      <c r="A113" s="293" t="s">
        <v>255</v>
      </c>
      <c r="B113" s="294"/>
      <c r="C113" s="1495" t="s">
        <v>256</v>
      </c>
      <c r="D113" s="308" t="s">
        <v>257</v>
      </c>
      <c r="E113" s="306" t="s">
        <v>106</v>
      </c>
      <c r="F113" s="400">
        <v>360</v>
      </c>
      <c r="G113" s="345">
        <v>1</v>
      </c>
      <c r="H113" s="310">
        <f t="shared" si="2"/>
        <v>360</v>
      </c>
      <c r="I113" s="298"/>
      <c r="J113" s="298"/>
      <c r="K113" s="298"/>
      <c r="L113" s="298"/>
      <c r="M113" s="298"/>
      <c r="N113" s="299"/>
      <c r="O113" s="533"/>
    </row>
    <row r="114" spans="1:15" ht="15.75" x14ac:dyDescent="0.25">
      <c r="A114" s="77" t="s">
        <v>258</v>
      </c>
      <c r="B114" s="74"/>
      <c r="C114" s="1496"/>
      <c r="D114" s="164" t="s">
        <v>259</v>
      </c>
      <c r="E114" s="96" t="s">
        <v>40</v>
      </c>
      <c r="F114" s="407">
        <v>99</v>
      </c>
      <c r="G114" s="267">
        <v>0</v>
      </c>
      <c r="H114" s="268">
        <f t="shared" si="2"/>
        <v>0</v>
      </c>
      <c r="I114" s="64"/>
      <c r="J114" s="64"/>
      <c r="K114" s="64"/>
      <c r="L114" s="64"/>
      <c r="M114" s="64"/>
      <c r="N114" s="66"/>
      <c r="O114" s="534"/>
    </row>
    <row r="115" spans="1:15" ht="21.75" customHeight="1" x14ac:dyDescent="0.25">
      <c r="A115" s="77" t="s">
        <v>260</v>
      </c>
      <c r="B115" s="74"/>
      <c r="C115" s="1496"/>
      <c r="D115" s="169" t="s">
        <v>261</v>
      </c>
      <c r="E115" s="96" t="s">
        <v>40</v>
      </c>
      <c r="F115" s="401">
        <v>417.13</v>
      </c>
      <c r="G115" s="267">
        <v>0</v>
      </c>
      <c r="H115" s="221">
        <f t="shared" si="2"/>
        <v>0</v>
      </c>
      <c r="I115" s="64"/>
      <c r="J115" s="64"/>
      <c r="K115" s="64"/>
      <c r="L115" s="64"/>
      <c r="M115" s="64"/>
      <c r="N115" s="66"/>
      <c r="O115" s="534"/>
    </row>
    <row r="116" spans="1:15" ht="15.75" x14ac:dyDescent="0.25">
      <c r="A116" s="77" t="s">
        <v>262</v>
      </c>
      <c r="B116" s="74"/>
      <c r="C116" s="1496"/>
      <c r="D116" s="173" t="s">
        <v>263</v>
      </c>
      <c r="E116" s="96" t="s">
        <v>40</v>
      </c>
      <c r="F116" s="401">
        <v>115</v>
      </c>
      <c r="G116" s="142">
        <v>0</v>
      </c>
      <c r="H116" s="221">
        <f t="shared" si="2"/>
        <v>0</v>
      </c>
      <c r="I116" s="64"/>
      <c r="J116" s="64"/>
      <c r="K116" s="64"/>
      <c r="L116" s="64"/>
      <c r="M116" s="64"/>
      <c r="N116" s="66"/>
      <c r="O116" s="534"/>
    </row>
    <row r="117" spans="1:15" ht="16.5" thickBot="1" x14ac:dyDescent="0.3">
      <c r="A117" s="289"/>
      <c r="B117" s="290"/>
      <c r="C117" s="1497"/>
      <c r="D117" s="352" t="s">
        <v>264</v>
      </c>
      <c r="E117" s="314" t="s">
        <v>40</v>
      </c>
      <c r="F117" s="404"/>
      <c r="G117" s="301">
        <v>0</v>
      </c>
      <c r="H117" s="302">
        <f t="shared" si="2"/>
        <v>0</v>
      </c>
      <c r="I117" s="274"/>
      <c r="J117" s="274"/>
      <c r="K117" s="274"/>
      <c r="L117" s="274"/>
      <c r="M117" s="274"/>
      <c r="N117" s="292"/>
      <c r="O117" s="535"/>
    </row>
    <row r="118" spans="1:15" ht="15.75" x14ac:dyDescent="0.25">
      <c r="A118" s="293" t="s">
        <v>265</v>
      </c>
      <c r="B118" s="294"/>
      <c r="C118" s="1491" t="s">
        <v>266</v>
      </c>
      <c r="D118" s="308" t="s">
        <v>267</v>
      </c>
      <c r="E118" s="306" t="s">
        <v>40</v>
      </c>
      <c r="F118" s="400">
        <v>55</v>
      </c>
      <c r="G118" s="309">
        <v>0</v>
      </c>
      <c r="H118" s="310">
        <f t="shared" si="2"/>
        <v>0</v>
      </c>
      <c r="I118" s="298"/>
      <c r="J118" s="298"/>
      <c r="K118" s="298"/>
      <c r="L118" s="298"/>
      <c r="M118" s="298"/>
      <c r="N118" s="299"/>
      <c r="O118" s="533"/>
    </row>
    <row r="119" spans="1:15" ht="16.5" thickBot="1" x14ac:dyDescent="0.3">
      <c r="A119" s="289" t="s">
        <v>268</v>
      </c>
      <c r="B119" s="290"/>
      <c r="C119" s="1483"/>
      <c r="D119" s="291" t="s">
        <v>269</v>
      </c>
      <c r="E119" s="314" t="s">
        <v>40</v>
      </c>
      <c r="F119" s="398">
        <v>88</v>
      </c>
      <c r="G119" s="301">
        <v>0</v>
      </c>
      <c r="H119" s="302">
        <f t="shared" si="2"/>
        <v>0</v>
      </c>
      <c r="I119" s="274"/>
      <c r="J119" s="274"/>
      <c r="K119" s="274"/>
      <c r="L119" s="274"/>
      <c r="M119" s="274"/>
      <c r="N119" s="292"/>
      <c r="O119" s="535"/>
    </row>
    <row r="120" spans="1:15" ht="15.75" customHeight="1" x14ac:dyDescent="0.25">
      <c r="A120" s="293" t="s">
        <v>270</v>
      </c>
      <c r="B120" s="294"/>
      <c r="C120" s="1469" t="s">
        <v>271</v>
      </c>
      <c r="D120" s="308" t="s">
        <v>272</v>
      </c>
      <c r="E120" s="306" t="s">
        <v>40</v>
      </c>
      <c r="F120" s="400">
        <v>59.13</v>
      </c>
      <c r="G120" s="309">
        <v>0</v>
      </c>
      <c r="H120" s="310">
        <f t="shared" si="2"/>
        <v>0</v>
      </c>
      <c r="I120" s="298"/>
      <c r="J120" s="298"/>
      <c r="K120" s="298"/>
      <c r="L120" s="298"/>
      <c r="M120" s="298"/>
      <c r="N120" s="299"/>
      <c r="O120" s="533"/>
    </row>
    <row r="121" spans="1:15" ht="15.75" customHeight="1" thickBot="1" x14ac:dyDescent="0.3">
      <c r="A121" s="289" t="s">
        <v>273</v>
      </c>
      <c r="B121" s="290"/>
      <c r="C121" s="1470"/>
      <c r="D121" s="353" t="s">
        <v>274</v>
      </c>
      <c r="E121" s="314" t="s">
        <v>40</v>
      </c>
      <c r="F121" s="408">
        <v>90</v>
      </c>
      <c r="G121" s="301">
        <v>0</v>
      </c>
      <c r="H121" s="354">
        <f t="shared" si="2"/>
        <v>0</v>
      </c>
      <c r="I121" s="274"/>
      <c r="J121" s="274"/>
      <c r="K121" s="274"/>
      <c r="L121" s="274"/>
      <c r="M121" s="274"/>
      <c r="N121" s="292"/>
      <c r="O121" s="535"/>
    </row>
    <row r="122" spans="1:15" ht="16.5" customHeight="1" thickBot="1" x14ac:dyDescent="0.3">
      <c r="A122" s="318" t="s">
        <v>275</v>
      </c>
      <c r="B122" s="355"/>
      <c r="C122" s="356" t="s">
        <v>276</v>
      </c>
      <c r="D122" s="357" t="s">
        <v>277</v>
      </c>
      <c r="E122" s="330" t="s">
        <v>40</v>
      </c>
      <c r="F122" s="399">
        <v>2216.27</v>
      </c>
      <c r="G122" s="335">
        <v>0</v>
      </c>
      <c r="H122" s="336">
        <f t="shared" si="2"/>
        <v>0</v>
      </c>
      <c r="I122" s="324"/>
      <c r="J122" s="324"/>
      <c r="K122" s="324"/>
      <c r="L122" s="324"/>
      <c r="M122" s="324"/>
      <c r="N122" s="325"/>
      <c r="O122" s="536"/>
    </row>
    <row r="123" spans="1:15" ht="15" customHeight="1" thickBot="1" x14ac:dyDescent="0.3">
      <c r="A123" s="318" t="s">
        <v>278</v>
      </c>
      <c r="B123" s="319"/>
      <c r="C123" s="358" t="s">
        <v>279</v>
      </c>
      <c r="D123" s="321"/>
      <c r="E123" s="330" t="s">
        <v>40</v>
      </c>
      <c r="F123" s="399"/>
      <c r="G123" s="335">
        <v>0</v>
      </c>
      <c r="H123" s="336">
        <f t="shared" si="2"/>
        <v>0</v>
      </c>
      <c r="I123" s="324"/>
      <c r="J123" s="324"/>
      <c r="K123" s="324"/>
      <c r="L123" s="324"/>
      <c r="M123" s="324"/>
      <c r="N123" s="325"/>
      <c r="O123" s="536"/>
    </row>
    <row r="124" spans="1:15" s="262" customFormat="1" ht="12.75" customHeight="1" thickBot="1" x14ac:dyDescent="0.3">
      <c r="A124" s="318" t="s">
        <v>280</v>
      </c>
      <c r="B124" s="319"/>
      <c r="C124" s="847" t="s">
        <v>281</v>
      </c>
      <c r="D124" s="321" t="s">
        <v>282</v>
      </c>
      <c r="E124" s="330" t="s">
        <v>40</v>
      </c>
      <c r="F124" s="399">
        <v>86.96</v>
      </c>
      <c r="G124" s="335">
        <v>0</v>
      </c>
      <c r="H124" s="336">
        <f t="shared" si="2"/>
        <v>0</v>
      </c>
      <c r="I124" s="324"/>
      <c r="J124" s="324"/>
      <c r="K124" s="324"/>
      <c r="L124" s="324"/>
      <c r="M124" s="324"/>
      <c r="N124" s="325"/>
      <c r="O124" s="536"/>
    </row>
    <row r="125" spans="1:15" s="262" customFormat="1" ht="15" customHeight="1" thickBot="1" x14ac:dyDescent="0.3">
      <c r="A125" s="318" t="s">
        <v>283</v>
      </c>
      <c r="B125" s="319"/>
      <c r="C125" s="359" t="s">
        <v>284</v>
      </c>
      <c r="D125" s="321" t="s">
        <v>285</v>
      </c>
      <c r="E125" s="330" t="s">
        <v>40</v>
      </c>
      <c r="F125" s="399">
        <v>97.46</v>
      </c>
      <c r="G125" s="335">
        <v>0</v>
      </c>
      <c r="H125" s="336">
        <f t="shared" si="2"/>
        <v>0</v>
      </c>
      <c r="I125" s="324"/>
      <c r="J125" s="324"/>
      <c r="K125" s="324"/>
      <c r="L125" s="324"/>
      <c r="M125" s="324"/>
      <c r="N125" s="325"/>
      <c r="O125" s="536"/>
    </row>
    <row r="126" spans="1:15" ht="16.5" thickBot="1" x14ac:dyDescent="0.3">
      <c r="A126" s="318" t="s">
        <v>286</v>
      </c>
      <c r="B126" s="319"/>
      <c r="C126" s="358" t="s">
        <v>287</v>
      </c>
      <c r="D126" s="350" t="s">
        <v>287</v>
      </c>
      <c r="E126" s="330" t="s">
        <v>40</v>
      </c>
      <c r="F126" s="399">
        <v>783.59</v>
      </c>
      <c r="G126" s="335">
        <v>0</v>
      </c>
      <c r="H126" s="336">
        <f t="shared" si="2"/>
        <v>0</v>
      </c>
      <c r="I126" s="324"/>
      <c r="J126" s="324"/>
      <c r="K126" s="324"/>
      <c r="L126" s="324"/>
      <c r="M126" s="324"/>
      <c r="N126" s="325"/>
      <c r="O126" s="536"/>
    </row>
    <row r="127" spans="1:15" ht="16.5" thickBot="1" x14ac:dyDescent="0.3">
      <c r="A127" s="318" t="s">
        <v>288</v>
      </c>
      <c r="B127" s="319"/>
      <c r="C127" s="358" t="s">
        <v>289</v>
      </c>
      <c r="D127" s="350" t="s">
        <v>289</v>
      </c>
      <c r="E127" s="330" t="s">
        <v>40</v>
      </c>
      <c r="F127" s="399">
        <v>619.85</v>
      </c>
      <c r="G127" s="335">
        <v>0</v>
      </c>
      <c r="H127" s="336">
        <f t="shared" si="2"/>
        <v>0</v>
      </c>
      <c r="I127" s="324"/>
      <c r="J127" s="324"/>
      <c r="K127" s="324"/>
      <c r="L127" s="324"/>
      <c r="M127" s="324"/>
      <c r="N127" s="325"/>
      <c r="O127" s="536"/>
    </row>
    <row r="128" spans="1:15" ht="16.5" thickBot="1" x14ac:dyDescent="0.3">
      <c r="A128" s="340" t="s">
        <v>290</v>
      </c>
      <c r="B128" s="341"/>
      <c r="C128" s="360" t="s">
        <v>291</v>
      </c>
      <c r="D128" s="361" t="s">
        <v>291</v>
      </c>
      <c r="E128" s="330" t="s">
        <v>40</v>
      </c>
      <c r="F128" s="409">
        <v>744.6</v>
      </c>
      <c r="G128" s="335">
        <v>0</v>
      </c>
      <c r="H128" s="336">
        <f t="shared" si="2"/>
        <v>0</v>
      </c>
      <c r="I128" s="324"/>
      <c r="J128" s="324"/>
      <c r="K128" s="324"/>
      <c r="L128" s="324"/>
      <c r="M128" s="324"/>
      <c r="N128" s="325"/>
      <c r="O128" s="536"/>
    </row>
    <row r="129" spans="1:15" ht="17.25" customHeight="1" x14ac:dyDescent="0.25">
      <c r="A129" s="385" t="s">
        <v>292</v>
      </c>
      <c r="B129" s="386"/>
      <c r="C129" s="410" t="s">
        <v>293</v>
      </c>
      <c r="D129" s="171" t="s">
        <v>294</v>
      </c>
      <c r="E129" s="387" t="s">
        <v>40</v>
      </c>
      <c r="F129" s="411">
        <v>631.54999999999995</v>
      </c>
      <c r="G129" s="143">
        <v>0</v>
      </c>
      <c r="H129" s="201">
        <f t="shared" si="2"/>
        <v>0</v>
      </c>
      <c r="I129" s="65"/>
      <c r="J129" s="65"/>
      <c r="K129" s="65"/>
      <c r="L129" s="65"/>
      <c r="M129" s="65"/>
      <c r="N129" s="83"/>
      <c r="O129" s="540"/>
    </row>
    <row r="130" spans="1:15" ht="24" customHeight="1" x14ac:dyDescent="0.25">
      <c r="A130" s="77" t="s">
        <v>295</v>
      </c>
      <c r="B130" s="77"/>
      <c r="C130" s="126" t="s">
        <v>296</v>
      </c>
      <c r="D130" s="174" t="s">
        <v>296</v>
      </c>
      <c r="E130" s="96" t="s">
        <v>40</v>
      </c>
      <c r="F130" s="401">
        <v>732.27</v>
      </c>
      <c r="G130" s="142">
        <v>0</v>
      </c>
      <c r="H130" s="221">
        <f t="shared" si="2"/>
        <v>0</v>
      </c>
      <c r="I130" s="64"/>
      <c r="J130" s="64"/>
      <c r="K130" s="64"/>
      <c r="L130" s="64"/>
      <c r="M130" s="64"/>
      <c r="N130" s="66"/>
      <c r="O130" s="534"/>
    </row>
    <row r="131" spans="1:15" ht="16.899999999999999" customHeight="1" thickBot="1" x14ac:dyDescent="0.3">
      <c r="A131" s="289"/>
      <c r="B131" s="289"/>
      <c r="C131" s="412" t="s">
        <v>297</v>
      </c>
      <c r="D131" s="413" t="s">
        <v>297</v>
      </c>
      <c r="E131" s="314" t="s">
        <v>40</v>
      </c>
      <c r="F131" s="398"/>
      <c r="G131" s="301">
        <v>0</v>
      </c>
      <c r="H131" s="302">
        <f t="shared" si="2"/>
        <v>0</v>
      </c>
      <c r="I131" s="274"/>
      <c r="J131" s="274"/>
      <c r="K131" s="274"/>
      <c r="L131" s="274"/>
      <c r="M131" s="274"/>
      <c r="N131" s="292"/>
      <c r="O131" s="535"/>
    </row>
    <row r="132" spans="1:15" ht="15" customHeight="1" thickBot="1" x14ac:dyDescent="0.3">
      <c r="A132" s="318" t="s">
        <v>298</v>
      </c>
      <c r="B132" s="319"/>
      <c r="C132" s="365" t="s">
        <v>299</v>
      </c>
      <c r="D132" s="366" t="s">
        <v>299</v>
      </c>
      <c r="E132" s="330" t="s">
        <v>40</v>
      </c>
      <c r="F132" s="399">
        <v>237.57</v>
      </c>
      <c r="G132" s="335">
        <v>0</v>
      </c>
      <c r="H132" s="336">
        <f t="shared" si="2"/>
        <v>0</v>
      </c>
      <c r="I132" s="324"/>
      <c r="J132" s="324"/>
      <c r="K132" s="324"/>
      <c r="L132" s="324"/>
      <c r="M132" s="324"/>
      <c r="N132" s="325"/>
      <c r="O132" s="536"/>
    </row>
    <row r="133" spans="1:15" ht="16.5" thickBot="1" x14ac:dyDescent="0.3">
      <c r="A133" s="318" t="s">
        <v>300</v>
      </c>
      <c r="B133" s="319"/>
      <c r="C133" s="350" t="s">
        <v>301</v>
      </c>
      <c r="D133" s="350" t="s">
        <v>301</v>
      </c>
      <c r="E133" s="330" t="s">
        <v>40</v>
      </c>
      <c r="F133" s="399">
        <v>528</v>
      </c>
      <c r="G133" s="335">
        <v>0</v>
      </c>
      <c r="H133" s="336">
        <f t="shared" si="2"/>
        <v>0</v>
      </c>
      <c r="I133" s="324"/>
      <c r="J133" s="324"/>
      <c r="K133" s="324"/>
      <c r="L133" s="324"/>
      <c r="M133" s="324"/>
      <c r="N133" s="325"/>
      <c r="O133" s="536"/>
    </row>
    <row r="134" spans="1:15" s="262" customFormat="1" ht="15.75" customHeight="1" x14ac:dyDescent="0.25">
      <c r="A134" s="303" t="s">
        <v>302</v>
      </c>
      <c r="B134" s="304"/>
      <c r="C134" s="1354" t="s">
        <v>303</v>
      </c>
      <c r="D134" s="305" t="s">
        <v>304</v>
      </c>
      <c r="E134" s="306" t="s">
        <v>40</v>
      </c>
      <c r="F134" s="396"/>
      <c r="G134" s="309">
        <v>0</v>
      </c>
      <c r="H134" s="310">
        <f t="shared" si="2"/>
        <v>0</v>
      </c>
      <c r="I134" s="298"/>
      <c r="J134" s="298"/>
      <c r="K134" s="298"/>
      <c r="L134" s="298"/>
      <c r="M134" s="298"/>
      <c r="N134" s="299"/>
      <c r="O134" s="533"/>
    </row>
    <row r="135" spans="1:15" s="262" customFormat="1" ht="16.5" thickBot="1" x14ac:dyDescent="0.3">
      <c r="A135" s="289" t="s">
        <v>305</v>
      </c>
      <c r="B135" s="290"/>
      <c r="C135" s="1355"/>
      <c r="D135" s="291" t="s">
        <v>306</v>
      </c>
      <c r="E135" s="314" t="s">
        <v>40</v>
      </c>
      <c r="F135" s="398"/>
      <c r="G135" s="301">
        <v>0</v>
      </c>
      <c r="H135" s="302">
        <f t="shared" si="2"/>
        <v>0</v>
      </c>
      <c r="I135" s="274"/>
      <c r="J135" s="274"/>
      <c r="K135" s="274"/>
      <c r="L135" s="274"/>
      <c r="M135" s="274"/>
      <c r="N135" s="292"/>
      <c r="O135" s="535"/>
    </row>
    <row r="136" spans="1:15" ht="15.75" x14ac:dyDescent="0.25">
      <c r="A136" s="293" t="s">
        <v>307</v>
      </c>
      <c r="B136" s="294"/>
      <c r="C136" s="1491" t="s">
        <v>308</v>
      </c>
      <c r="D136" s="308" t="s">
        <v>309</v>
      </c>
      <c r="E136" s="306" t="s">
        <v>40</v>
      </c>
      <c r="F136" s="400">
        <v>34</v>
      </c>
      <c r="G136" s="309">
        <v>0</v>
      </c>
      <c r="H136" s="310">
        <f t="shared" si="2"/>
        <v>0</v>
      </c>
      <c r="I136" s="298"/>
      <c r="J136" s="298"/>
      <c r="K136" s="298"/>
      <c r="L136" s="298"/>
      <c r="M136" s="298"/>
      <c r="N136" s="299"/>
      <c r="O136" s="533"/>
    </row>
    <row r="137" spans="1:15" ht="15.75" x14ac:dyDescent="0.25">
      <c r="A137" s="77" t="s">
        <v>310</v>
      </c>
      <c r="B137" s="74"/>
      <c r="C137" s="1421"/>
      <c r="D137" s="175" t="s">
        <v>311</v>
      </c>
      <c r="E137" s="96" t="s">
        <v>40</v>
      </c>
      <c r="F137" s="401">
        <v>94.54</v>
      </c>
      <c r="G137" s="142">
        <v>0</v>
      </c>
      <c r="H137" s="221">
        <f t="shared" si="2"/>
        <v>0</v>
      </c>
      <c r="I137" s="64"/>
      <c r="J137" s="64"/>
      <c r="K137" s="64"/>
      <c r="L137" s="64"/>
      <c r="M137" s="64"/>
      <c r="N137" s="66"/>
      <c r="O137" s="534"/>
    </row>
    <row r="138" spans="1:15" ht="16.5" thickBot="1" x14ac:dyDescent="0.3">
      <c r="A138" s="289" t="s">
        <v>312</v>
      </c>
      <c r="B138" s="290"/>
      <c r="C138" s="1483"/>
      <c r="D138" s="367" t="s">
        <v>313</v>
      </c>
      <c r="E138" s="314" t="s">
        <v>40</v>
      </c>
      <c r="F138" s="398">
        <v>158.38</v>
      </c>
      <c r="G138" s="301">
        <v>0</v>
      </c>
      <c r="H138" s="302">
        <f t="shared" si="2"/>
        <v>0</v>
      </c>
      <c r="I138" s="274"/>
      <c r="J138" s="274"/>
      <c r="K138" s="274"/>
      <c r="L138" s="274"/>
      <c r="M138" s="274"/>
      <c r="N138" s="292"/>
      <c r="O138" s="535"/>
    </row>
    <row r="139" spans="1:15" s="262" customFormat="1" ht="15.75" x14ac:dyDescent="0.25">
      <c r="A139" s="293" t="s">
        <v>314</v>
      </c>
      <c r="B139" s="294"/>
      <c r="C139" s="1491" t="s">
        <v>315</v>
      </c>
      <c r="D139" s="295" t="s">
        <v>316</v>
      </c>
      <c r="E139" s="306" t="s">
        <v>40</v>
      </c>
      <c r="F139" s="400">
        <v>39.369999999999997</v>
      </c>
      <c r="G139" s="345">
        <v>0</v>
      </c>
      <c r="H139" s="310">
        <f t="shared" si="2"/>
        <v>0</v>
      </c>
      <c r="I139" s="298"/>
      <c r="J139" s="298"/>
      <c r="K139" s="298"/>
      <c r="L139" s="298"/>
      <c r="M139" s="298"/>
      <c r="N139" s="299"/>
      <c r="O139" s="533"/>
    </row>
    <row r="140" spans="1:15" s="262" customFormat="1" ht="15.75" x14ac:dyDescent="0.25">
      <c r="A140" s="157" t="s">
        <v>317</v>
      </c>
      <c r="B140" s="76"/>
      <c r="C140" s="1421"/>
      <c r="D140" s="171" t="s">
        <v>318</v>
      </c>
      <c r="E140" s="96" t="s">
        <v>40</v>
      </c>
      <c r="F140" s="397">
        <v>25</v>
      </c>
      <c r="G140" s="142">
        <v>0</v>
      </c>
      <c r="H140" s="221">
        <f t="shared" si="2"/>
        <v>0</v>
      </c>
      <c r="I140" s="64"/>
      <c r="J140" s="64"/>
      <c r="K140" s="64"/>
      <c r="L140" s="64"/>
      <c r="M140" s="64"/>
      <c r="N140" s="66"/>
      <c r="O140" s="534"/>
    </row>
    <row r="141" spans="1:15" s="262" customFormat="1" ht="15.75" x14ac:dyDescent="0.25">
      <c r="A141" s="77" t="s">
        <v>319</v>
      </c>
      <c r="B141" s="74"/>
      <c r="C141" s="1421"/>
      <c r="D141" s="168" t="s">
        <v>320</v>
      </c>
      <c r="E141" s="96" t="s">
        <v>40</v>
      </c>
      <c r="F141" s="401">
        <v>70</v>
      </c>
      <c r="G141" s="142">
        <v>0</v>
      </c>
      <c r="H141" s="221">
        <f t="shared" si="2"/>
        <v>0</v>
      </c>
      <c r="I141" s="64"/>
      <c r="J141" s="64"/>
      <c r="K141" s="64"/>
      <c r="L141" s="64"/>
      <c r="M141" s="64"/>
      <c r="N141" s="66"/>
      <c r="O141" s="534"/>
    </row>
    <row r="142" spans="1:15" s="262" customFormat="1" ht="16.5" thickBot="1" x14ac:dyDescent="0.3">
      <c r="A142" s="289" t="s">
        <v>321</v>
      </c>
      <c r="B142" s="290"/>
      <c r="C142" s="1483"/>
      <c r="D142" s="291" t="s">
        <v>322</v>
      </c>
      <c r="E142" s="314" t="s">
        <v>40</v>
      </c>
      <c r="F142" s="398">
        <v>50</v>
      </c>
      <c r="G142" s="301">
        <v>0</v>
      </c>
      <c r="H142" s="302">
        <f t="shared" si="2"/>
        <v>0</v>
      </c>
      <c r="I142" s="274"/>
      <c r="J142" s="274"/>
      <c r="K142" s="274"/>
      <c r="L142" s="274"/>
      <c r="M142" s="274"/>
      <c r="N142" s="292"/>
      <c r="O142" s="535"/>
    </row>
    <row r="143" spans="1:15" ht="15.75" x14ac:dyDescent="0.25">
      <c r="A143" s="293" t="s">
        <v>323</v>
      </c>
      <c r="B143" s="294"/>
      <c r="C143" s="1491" t="s">
        <v>324</v>
      </c>
      <c r="D143" s="308" t="s">
        <v>325</v>
      </c>
      <c r="E143" s="306" t="s">
        <v>40</v>
      </c>
      <c r="F143" s="400">
        <v>28.65</v>
      </c>
      <c r="G143" s="309">
        <v>0</v>
      </c>
      <c r="H143" s="310">
        <f t="shared" si="2"/>
        <v>0</v>
      </c>
      <c r="I143" s="298"/>
      <c r="J143" s="298"/>
      <c r="K143" s="298"/>
      <c r="L143" s="298"/>
      <c r="M143" s="298"/>
      <c r="N143" s="299"/>
      <c r="O143" s="533"/>
    </row>
    <row r="144" spans="1:15" ht="15.75" x14ac:dyDescent="0.25">
      <c r="A144" s="77" t="s">
        <v>326</v>
      </c>
      <c r="B144" s="74"/>
      <c r="C144" s="1421"/>
      <c r="D144" s="168" t="s">
        <v>327</v>
      </c>
      <c r="E144" s="96" t="s">
        <v>40</v>
      </c>
      <c r="F144" s="401">
        <v>28.65</v>
      </c>
      <c r="G144" s="142">
        <v>0</v>
      </c>
      <c r="H144" s="221">
        <f t="shared" si="2"/>
        <v>0</v>
      </c>
      <c r="I144" s="64"/>
      <c r="J144" s="64"/>
      <c r="K144" s="64"/>
      <c r="L144" s="64"/>
      <c r="M144" s="64"/>
      <c r="N144" s="66"/>
      <c r="O144" s="534"/>
    </row>
    <row r="145" spans="1:15" ht="15.75" x14ac:dyDescent="0.25">
      <c r="A145" s="77" t="s">
        <v>328</v>
      </c>
      <c r="B145" s="74"/>
      <c r="C145" s="1421"/>
      <c r="D145" s="168" t="s">
        <v>329</v>
      </c>
      <c r="E145" s="96" t="s">
        <v>40</v>
      </c>
      <c r="F145" s="401">
        <v>29.82</v>
      </c>
      <c r="G145" s="142">
        <v>0</v>
      </c>
      <c r="H145" s="221">
        <f t="shared" si="2"/>
        <v>0</v>
      </c>
      <c r="I145" s="64"/>
      <c r="J145" s="64"/>
      <c r="K145" s="64"/>
      <c r="L145" s="64"/>
      <c r="M145" s="64"/>
      <c r="N145" s="66"/>
      <c r="O145" s="534"/>
    </row>
    <row r="146" spans="1:15" ht="15.75" x14ac:dyDescent="0.25">
      <c r="A146" s="77" t="s">
        <v>330</v>
      </c>
      <c r="B146" s="74"/>
      <c r="C146" s="1421"/>
      <c r="D146" s="168" t="s">
        <v>331</v>
      </c>
      <c r="E146" s="96" t="s">
        <v>40</v>
      </c>
      <c r="F146" s="401">
        <v>41.13</v>
      </c>
      <c r="G146" s="142">
        <v>0</v>
      </c>
      <c r="H146" s="221">
        <f t="shared" si="2"/>
        <v>0</v>
      </c>
      <c r="I146" s="64"/>
      <c r="J146" s="64"/>
      <c r="K146" s="64"/>
      <c r="L146" s="64"/>
      <c r="M146" s="64"/>
      <c r="N146" s="66"/>
      <c r="O146" s="534"/>
    </row>
    <row r="147" spans="1:15" ht="16.5" thickBot="1" x14ac:dyDescent="0.3">
      <c r="A147" s="289" t="s">
        <v>332</v>
      </c>
      <c r="B147" s="290"/>
      <c r="C147" s="1483"/>
      <c r="D147" s="291" t="s">
        <v>333</v>
      </c>
      <c r="E147" s="314" t="s">
        <v>40</v>
      </c>
      <c r="F147" s="398">
        <v>100.58</v>
      </c>
      <c r="G147" s="301">
        <v>0</v>
      </c>
      <c r="H147" s="302">
        <f t="shared" si="2"/>
        <v>0</v>
      </c>
      <c r="I147" s="274"/>
      <c r="J147" s="274"/>
      <c r="K147" s="274"/>
      <c r="L147" s="274"/>
      <c r="M147" s="274"/>
      <c r="N147" s="292"/>
      <c r="O147" s="535"/>
    </row>
    <row r="148" spans="1:15" ht="16.5" thickBot="1" x14ac:dyDescent="0.3">
      <c r="A148" s="318" t="s">
        <v>334</v>
      </c>
      <c r="B148" s="319"/>
      <c r="C148" s="414" t="s">
        <v>335</v>
      </c>
      <c r="D148" s="369" t="s">
        <v>336</v>
      </c>
      <c r="E148" s="330" t="s">
        <v>40</v>
      </c>
      <c r="F148" s="399">
        <v>66.08</v>
      </c>
      <c r="G148" s="335">
        <v>0</v>
      </c>
      <c r="H148" s="336">
        <f t="shared" si="2"/>
        <v>0</v>
      </c>
      <c r="I148" s="324"/>
      <c r="J148" s="324"/>
      <c r="K148" s="324"/>
      <c r="L148" s="324"/>
      <c r="M148" s="324"/>
      <c r="N148" s="325"/>
      <c r="O148" s="536"/>
    </row>
    <row r="149" spans="1:15" s="262" customFormat="1" ht="16.5" thickBot="1" x14ac:dyDescent="0.3">
      <c r="A149" s="318" t="s">
        <v>337</v>
      </c>
      <c r="B149" s="319"/>
      <c r="C149" s="843" t="s">
        <v>338</v>
      </c>
      <c r="D149" s="321" t="s">
        <v>339</v>
      </c>
      <c r="E149" s="330" t="s">
        <v>40</v>
      </c>
      <c r="F149" s="399">
        <v>43.08</v>
      </c>
      <c r="G149" s="335">
        <v>0</v>
      </c>
      <c r="H149" s="336">
        <f t="shared" si="2"/>
        <v>0</v>
      </c>
      <c r="I149" s="324"/>
      <c r="J149" s="324"/>
      <c r="K149" s="324"/>
      <c r="L149" s="324"/>
      <c r="M149" s="324"/>
      <c r="N149" s="325"/>
      <c r="O149" s="536"/>
    </row>
    <row r="150" spans="1:15" ht="15.75" x14ac:dyDescent="0.25">
      <c r="A150" s="293" t="s">
        <v>340</v>
      </c>
      <c r="B150" s="370"/>
      <c r="C150" s="1467" t="s">
        <v>341</v>
      </c>
      <c r="D150" s="308" t="s">
        <v>342</v>
      </c>
      <c r="E150" s="306" t="s">
        <v>40</v>
      </c>
      <c r="F150" s="400">
        <v>420</v>
      </c>
      <c r="G150" s="309">
        <v>1</v>
      </c>
      <c r="H150" s="310">
        <f t="shared" si="2"/>
        <v>420</v>
      </c>
      <c r="I150" s="298"/>
      <c r="J150" s="298"/>
      <c r="K150" s="298"/>
      <c r="L150" s="298"/>
      <c r="M150" s="298"/>
      <c r="N150" s="299"/>
      <c r="O150" s="533"/>
    </row>
    <row r="151" spans="1:15" ht="16.5" thickBot="1" x14ac:dyDescent="0.3">
      <c r="A151" s="289"/>
      <c r="B151" s="275"/>
      <c r="C151" s="1468"/>
      <c r="D151" s="313" t="s">
        <v>343</v>
      </c>
      <c r="E151" s="314" t="s">
        <v>40</v>
      </c>
      <c r="F151" s="404">
        <v>420</v>
      </c>
      <c r="G151" s="337">
        <v>1</v>
      </c>
      <c r="H151" s="338">
        <f t="shared" si="2"/>
        <v>420</v>
      </c>
      <c r="I151" s="274"/>
      <c r="J151" s="274"/>
      <c r="K151" s="274"/>
      <c r="L151" s="274"/>
      <c r="M151" s="274"/>
      <c r="N151" s="292"/>
      <c r="O151" s="535"/>
    </row>
    <row r="152" spans="1:15" ht="24" thickBot="1" x14ac:dyDescent="0.3">
      <c r="A152" s="318" t="s">
        <v>344</v>
      </c>
      <c r="B152" s="371"/>
      <c r="C152" s="347" t="s">
        <v>345</v>
      </c>
      <c r="D152" s="321" t="s">
        <v>346</v>
      </c>
      <c r="E152" s="330" t="s">
        <v>40</v>
      </c>
      <c r="F152" s="399">
        <v>102.61</v>
      </c>
      <c r="G152" s="332">
        <v>1</v>
      </c>
      <c r="H152" s="336">
        <f t="shared" si="2"/>
        <v>102.61</v>
      </c>
      <c r="I152" s="324"/>
      <c r="J152" s="324"/>
      <c r="K152" s="324"/>
      <c r="L152" s="324"/>
      <c r="M152" s="324"/>
      <c r="N152" s="325"/>
      <c r="O152" s="536"/>
    </row>
    <row r="153" spans="1:15" s="262" customFormat="1" ht="18" customHeight="1" thickBot="1" x14ac:dyDescent="0.3">
      <c r="A153" s="318" t="s">
        <v>347</v>
      </c>
      <c r="B153" s="319"/>
      <c r="C153" s="334" t="s">
        <v>348</v>
      </c>
      <c r="D153" s="849" t="s">
        <v>349</v>
      </c>
      <c r="E153" s="330" t="s">
        <v>40</v>
      </c>
      <c r="F153" s="399">
        <v>582.82000000000005</v>
      </c>
      <c r="G153" s="335">
        <v>0</v>
      </c>
      <c r="H153" s="336">
        <f>+G153*F153</f>
        <v>0</v>
      </c>
      <c r="I153" s="324"/>
      <c r="J153" s="324"/>
      <c r="K153" s="324"/>
      <c r="L153" s="324"/>
      <c r="M153" s="324"/>
      <c r="N153" s="325"/>
      <c r="O153" s="536"/>
    </row>
    <row r="154" spans="1:15" s="262" customFormat="1" ht="18.75" customHeight="1" thickBot="1" x14ac:dyDescent="0.3">
      <c r="A154" s="318" t="s">
        <v>350</v>
      </c>
      <c r="B154" s="850"/>
      <c r="C154" s="915" t="s">
        <v>351</v>
      </c>
      <c r="D154" s="415" t="s">
        <v>352</v>
      </c>
      <c r="E154" s="330" t="s">
        <v>40</v>
      </c>
      <c r="F154" s="399">
        <v>1408.9</v>
      </c>
      <c r="G154" s="335">
        <v>0</v>
      </c>
      <c r="H154" s="336">
        <f>+G154*F154</f>
        <v>0</v>
      </c>
      <c r="I154" s="324"/>
      <c r="J154" s="324"/>
      <c r="K154" s="324"/>
      <c r="L154" s="324"/>
      <c r="M154" s="324"/>
      <c r="N154" s="325"/>
      <c r="O154" s="536"/>
    </row>
    <row r="155" spans="1:15" s="262" customFormat="1" ht="16.5" thickBot="1" x14ac:dyDescent="0.3">
      <c r="A155" s="318" t="s">
        <v>436</v>
      </c>
      <c r="B155" s="371"/>
      <c r="C155" s="334" t="s">
        <v>437</v>
      </c>
      <c r="D155" s="350" t="s">
        <v>437</v>
      </c>
      <c r="E155" s="330" t="s">
        <v>40</v>
      </c>
      <c r="F155" s="399"/>
      <c r="G155" s="335">
        <v>0</v>
      </c>
      <c r="H155" s="336">
        <f>+G155*F155</f>
        <v>0</v>
      </c>
      <c r="I155" s="324"/>
      <c r="J155" s="324"/>
      <c r="K155" s="324"/>
      <c r="L155" s="324"/>
      <c r="M155" s="324"/>
      <c r="N155" s="325"/>
      <c r="O155" s="536"/>
    </row>
    <row r="156" spans="1:15" ht="15.75" x14ac:dyDescent="0.25">
      <c r="A156" s="156"/>
      <c r="B156" s="259"/>
      <c r="C156" s="372"/>
      <c r="D156" s="373"/>
      <c r="E156" s="97"/>
      <c r="F156" s="416"/>
      <c r="G156" s="141"/>
      <c r="H156" s="201"/>
      <c r="I156" s="65"/>
      <c r="J156" s="65"/>
      <c r="K156" s="65"/>
      <c r="L156" s="65"/>
      <c r="M156" s="65"/>
      <c r="N156" s="83"/>
      <c r="O156" s="540"/>
    </row>
    <row r="157" spans="1:15" ht="23.25" customHeight="1" x14ac:dyDescent="0.2">
      <c r="A157" s="1372" t="s">
        <v>353</v>
      </c>
      <c r="B157" s="1443"/>
      <c r="C157" s="280"/>
      <c r="D157" s="281"/>
      <c r="E157" s="281"/>
      <c r="F157" s="281"/>
      <c r="G157" s="281"/>
      <c r="H157" s="438"/>
      <c r="I157" s="281"/>
      <c r="J157" s="281"/>
      <c r="K157" s="281"/>
      <c r="L157" s="281"/>
      <c r="M157" s="281"/>
      <c r="N157" s="281"/>
      <c r="O157" s="552"/>
    </row>
    <row r="158" spans="1:15" ht="15.75" x14ac:dyDescent="0.2">
      <c r="A158" s="553" t="s">
        <v>354</v>
      </c>
      <c r="B158" s="282"/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554"/>
    </row>
    <row r="159" spans="1:15" ht="18" customHeight="1" x14ac:dyDescent="0.25">
      <c r="A159" s="543"/>
      <c r="B159" s="1365" t="s">
        <v>355</v>
      </c>
      <c r="C159" s="1492" t="s">
        <v>356</v>
      </c>
      <c r="D159" s="417" t="s">
        <v>357</v>
      </c>
      <c r="E159" s="96" t="s">
        <v>40</v>
      </c>
      <c r="F159" s="397">
        <v>4500</v>
      </c>
      <c r="G159" s="267">
        <v>0</v>
      </c>
      <c r="H159" s="268">
        <v>0</v>
      </c>
      <c r="I159" s="64"/>
      <c r="J159" s="64"/>
      <c r="K159" s="64"/>
      <c r="L159" s="64"/>
      <c r="M159" s="64"/>
      <c r="N159" s="66"/>
      <c r="O159" s="534"/>
    </row>
    <row r="160" spans="1:15" ht="15" customHeight="1" x14ac:dyDescent="0.25">
      <c r="A160" s="543"/>
      <c r="B160" s="1366"/>
      <c r="C160" s="1493"/>
      <c r="D160" s="417" t="s">
        <v>358</v>
      </c>
      <c r="E160" s="96" t="s">
        <v>40</v>
      </c>
      <c r="F160" s="397">
        <v>4500</v>
      </c>
      <c r="G160" s="271">
        <v>0</v>
      </c>
      <c r="H160" s="268">
        <v>0</v>
      </c>
      <c r="I160" s="64"/>
      <c r="J160" s="64"/>
      <c r="K160" s="64"/>
      <c r="L160" s="64"/>
      <c r="M160" s="64"/>
      <c r="N160" s="66"/>
      <c r="O160" s="534"/>
    </row>
    <row r="161" spans="1:25" ht="16.899999999999999" customHeight="1" x14ac:dyDescent="0.25">
      <c r="A161" s="543"/>
      <c r="B161" s="1366"/>
      <c r="C161" s="1493"/>
      <c r="D161" s="177" t="s">
        <v>359</v>
      </c>
      <c r="E161" s="96" t="s">
        <v>40</v>
      </c>
      <c r="F161" s="397">
        <v>4500</v>
      </c>
      <c r="G161" s="271">
        <v>0</v>
      </c>
      <c r="H161" s="268">
        <v>0</v>
      </c>
      <c r="I161" s="64"/>
      <c r="J161" s="64"/>
      <c r="K161" s="64"/>
      <c r="L161" s="64"/>
      <c r="M161" s="64"/>
      <c r="N161" s="66"/>
      <c r="O161" s="534"/>
    </row>
    <row r="162" spans="1:25" ht="16.899999999999999" customHeight="1" thickBot="1" x14ac:dyDescent="0.3">
      <c r="A162" s="543"/>
      <c r="B162" s="1366"/>
      <c r="C162" s="1524"/>
      <c r="D162" s="276" t="s">
        <v>360</v>
      </c>
      <c r="E162" s="314" t="s">
        <v>40</v>
      </c>
      <c r="F162" s="404">
        <v>6500</v>
      </c>
      <c r="G162" s="418">
        <v>1</v>
      </c>
      <c r="H162" s="221">
        <f t="shared" ref="H162:H197" si="3">+G162*F162</f>
        <v>6500</v>
      </c>
      <c r="I162" s="64"/>
      <c r="J162" s="64"/>
      <c r="K162" s="64"/>
      <c r="L162" s="64"/>
      <c r="M162" s="64"/>
      <c r="N162" s="66"/>
      <c r="O162" s="534"/>
    </row>
    <row r="163" spans="1:25" ht="16.899999999999999" customHeight="1" x14ac:dyDescent="0.25">
      <c r="A163" s="543"/>
      <c r="B163" s="1366"/>
      <c r="C163" s="1525" t="s">
        <v>361</v>
      </c>
      <c r="D163" s="344" t="s">
        <v>362</v>
      </c>
      <c r="E163" s="296" t="s">
        <v>40</v>
      </c>
      <c r="F163" s="400">
        <v>3800</v>
      </c>
      <c r="G163" s="309">
        <v>0</v>
      </c>
      <c r="H163" s="310">
        <f t="shared" si="3"/>
        <v>0</v>
      </c>
      <c r="I163" s="64"/>
      <c r="J163" s="64"/>
      <c r="K163" s="64"/>
      <c r="L163" s="64"/>
      <c r="M163" s="64"/>
      <c r="N163" s="66"/>
      <c r="O163" s="534"/>
    </row>
    <row r="164" spans="1:25" ht="15.75" x14ac:dyDescent="0.25">
      <c r="A164" s="543"/>
      <c r="B164" s="1366"/>
      <c r="C164" s="1493"/>
      <c r="D164" s="164" t="s">
        <v>363</v>
      </c>
      <c r="E164" s="95" t="s">
        <v>40</v>
      </c>
      <c r="F164" s="401">
        <v>3800</v>
      </c>
      <c r="G164" s="143">
        <v>0</v>
      </c>
      <c r="H164" s="221">
        <f t="shared" si="3"/>
        <v>0</v>
      </c>
      <c r="I164" s="64"/>
      <c r="J164" s="64"/>
      <c r="K164" s="64"/>
      <c r="L164" s="185"/>
      <c r="M164" s="185"/>
      <c r="N164" s="185"/>
      <c r="O164" s="555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</row>
    <row r="165" spans="1:25" ht="15" customHeight="1" x14ac:dyDescent="0.25">
      <c r="A165" s="543"/>
      <c r="B165" s="1366"/>
      <c r="C165" s="1493"/>
      <c r="D165" s="164" t="s">
        <v>364</v>
      </c>
      <c r="E165" s="95" t="s">
        <v>40</v>
      </c>
      <c r="F165" s="401">
        <v>3800</v>
      </c>
      <c r="G165" s="143">
        <v>0</v>
      </c>
      <c r="H165" s="221">
        <f t="shared" si="3"/>
        <v>0</v>
      </c>
      <c r="I165" s="64"/>
      <c r="J165" s="64"/>
      <c r="K165" s="64"/>
      <c r="L165" s="64"/>
      <c r="M165" s="64"/>
      <c r="N165" s="66"/>
      <c r="O165" s="534"/>
    </row>
    <row r="166" spans="1:25" ht="16.5" thickBot="1" x14ac:dyDescent="0.3">
      <c r="A166" s="543"/>
      <c r="B166" s="1366"/>
      <c r="C166" s="1524"/>
      <c r="D166" s="276" t="s">
        <v>365</v>
      </c>
      <c r="E166" s="277" t="s">
        <v>40</v>
      </c>
      <c r="F166" s="398">
        <v>5400</v>
      </c>
      <c r="G166" s="419">
        <v>0</v>
      </c>
      <c r="H166" s="302">
        <f t="shared" si="3"/>
        <v>0</v>
      </c>
      <c r="I166" s="64"/>
      <c r="J166" s="64"/>
      <c r="K166" s="64"/>
      <c r="L166" s="64"/>
      <c r="M166" s="64"/>
      <c r="N166" s="66"/>
      <c r="O166" s="534"/>
    </row>
    <row r="167" spans="1:25" ht="17.45" customHeight="1" x14ac:dyDescent="0.25">
      <c r="A167" s="543"/>
      <c r="B167" s="1366"/>
      <c r="C167" s="1525" t="s">
        <v>366</v>
      </c>
      <c r="D167" s="344" t="s">
        <v>367</v>
      </c>
      <c r="E167" s="306" t="s">
        <v>40</v>
      </c>
      <c r="F167" s="396">
        <v>3500</v>
      </c>
      <c r="G167" s="309">
        <v>0</v>
      </c>
      <c r="H167" s="310">
        <f t="shared" si="3"/>
        <v>0</v>
      </c>
      <c r="I167" s="64"/>
      <c r="J167" s="64"/>
      <c r="K167" s="64"/>
      <c r="L167" s="64"/>
      <c r="M167" s="64"/>
      <c r="N167" s="66"/>
      <c r="O167" s="534"/>
    </row>
    <row r="168" spans="1:25" ht="15.75" x14ac:dyDescent="0.25">
      <c r="A168" s="543"/>
      <c r="B168" s="1366"/>
      <c r="C168" s="1493"/>
      <c r="D168" s="164" t="s">
        <v>368</v>
      </c>
      <c r="E168" s="96" t="s">
        <v>40</v>
      </c>
      <c r="F168" s="397">
        <v>3500</v>
      </c>
      <c r="G168" s="143">
        <v>0</v>
      </c>
      <c r="H168" s="221">
        <f t="shared" si="3"/>
        <v>0</v>
      </c>
      <c r="I168" s="64"/>
      <c r="J168" s="64"/>
      <c r="K168" s="64"/>
      <c r="L168" s="64"/>
      <c r="M168" s="64"/>
      <c r="N168" s="66"/>
      <c r="O168" s="534"/>
    </row>
    <row r="169" spans="1:25" ht="15.75" x14ac:dyDescent="0.25">
      <c r="A169" s="543"/>
      <c r="B169" s="1366"/>
      <c r="C169" s="1493"/>
      <c r="D169" s="164" t="s">
        <v>369</v>
      </c>
      <c r="E169" s="96" t="s">
        <v>40</v>
      </c>
      <c r="F169" s="397">
        <v>3500</v>
      </c>
      <c r="G169" s="143">
        <v>0</v>
      </c>
      <c r="H169" s="221">
        <f t="shared" si="3"/>
        <v>0</v>
      </c>
      <c r="I169" s="64"/>
      <c r="J169" s="64"/>
      <c r="K169" s="64"/>
      <c r="L169" s="64"/>
      <c r="M169" s="64"/>
      <c r="N169" s="66"/>
      <c r="O169" s="534"/>
    </row>
    <row r="170" spans="1:25" ht="16.5" thickBot="1" x14ac:dyDescent="0.3">
      <c r="A170" s="543"/>
      <c r="B170" s="1366"/>
      <c r="C170" s="1524"/>
      <c r="D170" s="276" t="s">
        <v>370</v>
      </c>
      <c r="E170" s="314" t="s">
        <v>40</v>
      </c>
      <c r="F170" s="404">
        <v>3800</v>
      </c>
      <c r="G170" s="419">
        <v>0</v>
      </c>
      <c r="H170" s="302">
        <f t="shared" si="3"/>
        <v>0</v>
      </c>
      <c r="I170" s="64"/>
      <c r="J170" s="64"/>
      <c r="K170" s="64"/>
      <c r="L170" s="64"/>
      <c r="M170" s="64"/>
      <c r="N170" s="66"/>
      <c r="O170" s="534"/>
    </row>
    <row r="171" spans="1:25" ht="18" customHeight="1" x14ac:dyDescent="0.25">
      <c r="A171" s="543"/>
      <c r="B171" s="1366"/>
      <c r="C171" s="1525" t="s">
        <v>371</v>
      </c>
      <c r="D171" s="344" t="s">
        <v>372</v>
      </c>
      <c r="E171" s="296" t="s">
        <v>40</v>
      </c>
      <c r="F171" s="400">
        <v>2900</v>
      </c>
      <c r="G171" s="345">
        <v>0</v>
      </c>
      <c r="H171" s="310">
        <f t="shared" si="3"/>
        <v>0</v>
      </c>
      <c r="I171" s="64"/>
      <c r="J171" s="64"/>
      <c r="K171" s="64"/>
      <c r="L171" s="64"/>
      <c r="M171" s="64"/>
      <c r="N171" s="66"/>
      <c r="O171" s="534"/>
    </row>
    <row r="172" spans="1:25" ht="15.75" x14ac:dyDescent="0.25">
      <c r="A172" s="543"/>
      <c r="B172" s="1366"/>
      <c r="C172" s="1493"/>
      <c r="D172" s="164" t="s">
        <v>373</v>
      </c>
      <c r="E172" s="95" t="s">
        <v>40</v>
      </c>
      <c r="F172" s="401">
        <v>2900</v>
      </c>
      <c r="G172" s="143">
        <v>0</v>
      </c>
      <c r="H172" s="221">
        <f t="shared" si="3"/>
        <v>0</v>
      </c>
      <c r="I172" s="64"/>
      <c r="J172" s="64"/>
      <c r="K172" s="64"/>
      <c r="L172" s="64"/>
      <c r="M172" s="64"/>
      <c r="N172" s="66"/>
      <c r="O172" s="534"/>
    </row>
    <row r="173" spans="1:25" ht="15.75" x14ac:dyDescent="0.25">
      <c r="A173" s="543"/>
      <c r="B173" s="1366"/>
      <c r="C173" s="1493"/>
      <c r="D173" s="164" t="s">
        <v>374</v>
      </c>
      <c r="E173" s="95" t="s">
        <v>40</v>
      </c>
      <c r="F173" s="401">
        <v>2900</v>
      </c>
      <c r="G173" s="143">
        <v>0</v>
      </c>
      <c r="H173" s="221">
        <f t="shared" si="3"/>
        <v>0</v>
      </c>
      <c r="I173" s="64"/>
      <c r="J173" s="64"/>
      <c r="K173" s="64"/>
      <c r="L173" s="64"/>
      <c r="M173" s="64"/>
      <c r="N173" s="66"/>
      <c r="O173" s="534"/>
    </row>
    <row r="174" spans="1:25" ht="16.5" thickBot="1" x14ac:dyDescent="0.3">
      <c r="A174" s="556"/>
      <c r="B174" s="1366"/>
      <c r="C174" s="1524"/>
      <c r="D174" s="276" t="s">
        <v>375</v>
      </c>
      <c r="E174" s="314" t="s">
        <v>40</v>
      </c>
      <c r="F174" s="398">
        <v>5800</v>
      </c>
      <c r="G174" s="419">
        <v>0</v>
      </c>
      <c r="H174" s="302">
        <f t="shared" si="3"/>
        <v>0</v>
      </c>
      <c r="I174" s="127"/>
      <c r="J174" s="127"/>
      <c r="K174" s="127"/>
      <c r="L174" s="127"/>
      <c r="M174" s="64"/>
      <c r="N174" s="66"/>
      <c r="O174" s="534"/>
    </row>
    <row r="175" spans="1:25" ht="18" customHeight="1" x14ac:dyDescent="0.25">
      <c r="A175" s="543"/>
      <c r="B175" s="1366"/>
      <c r="C175" s="1525" t="s">
        <v>376</v>
      </c>
      <c r="D175" s="344" t="s">
        <v>377</v>
      </c>
      <c r="E175" s="296" t="s">
        <v>40</v>
      </c>
      <c r="F175" s="400">
        <v>5200</v>
      </c>
      <c r="G175" s="309">
        <v>0</v>
      </c>
      <c r="H175" s="310">
        <f t="shared" si="3"/>
        <v>0</v>
      </c>
      <c r="I175" s="64"/>
      <c r="J175" s="64"/>
      <c r="K175" s="64"/>
      <c r="L175" s="64"/>
      <c r="M175" s="64"/>
      <c r="N175" s="66"/>
      <c r="O175" s="534"/>
    </row>
    <row r="176" spans="1:25" ht="16.5" thickBot="1" x14ac:dyDescent="0.3">
      <c r="A176" s="543"/>
      <c r="B176" s="1366"/>
      <c r="C176" s="1524"/>
      <c r="D176" s="276" t="s">
        <v>378</v>
      </c>
      <c r="E176" s="277" t="s">
        <v>40</v>
      </c>
      <c r="F176" s="398">
        <v>5000</v>
      </c>
      <c r="G176" s="419">
        <v>0</v>
      </c>
      <c r="H176" s="302">
        <f t="shared" si="3"/>
        <v>0</v>
      </c>
      <c r="I176" s="64"/>
      <c r="J176" s="64"/>
      <c r="K176" s="64"/>
      <c r="L176" s="64"/>
      <c r="M176" s="64"/>
      <c r="N176" s="66"/>
      <c r="O176" s="534"/>
    </row>
    <row r="177" spans="1:15" ht="16.5" thickBot="1" x14ac:dyDescent="0.3">
      <c r="A177" s="543"/>
      <c r="B177" s="1366"/>
      <c r="C177" s="1525" t="s">
        <v>379</v>
      </c>
      <c r="D177" s="344" t="s">
        <v>380</v>
      </c>
      <c r="E177" s="296" t="s">
        <v>40</v>
      </c>
      <c r="F177" s="420">
        <v>2300</v>
      </c>
      <c r="G177" s="143">
        <v>0</v>
      </c>
      <c r="H177" s="201">
        <f t="shared" si="3"/>
        <v>0</v>
      </c>
      <c r="I177" s="64"/>
      <c r="J177" s="64"/>
      <c r="K177" s="64"/>
      <c r="L177" s="64"/>
      <c r="M177" s="64"/>
      <c r="N177" s="66"/>
      <c r="O177" s="534"/>
    </row>
    <row r="178" spans="1:15" ht="16.5" thickBot="1" x14ac:dyDescent="0.3">
      <c r="A178" s="543"/>
      <c r="B178" s="1366"/>
      <c r="C178" s="1493"/>
      <c r="D178" s="344" t="s">
        <v>381</v>
      </c>
      <c r="E178" s="95" t="s">
        <v>40</v>
      </c>
      <c r="F178" s="420">
        <v>2300</v>
      </c>
      <c r="G178" s="143">
        <v>0</v>
      </c>
      <c r="H178" s="201">
        <f t="shared" si="3"/>
        <v>0</v>
      </c>
      <c r="I178" s="64"/>
      <c r="J178" s="64"/>
      <c r="K178" s="64"/>
      <c r="L178" s="64"/>
      <c r="M178" s="64"/>
      <c r="N178" s="66"/>
      <c r="O178" s="534"/>
    </row>
    <row r="179" spans="1:15" ht="16.5" thickBot="1" x14ac:dyDescent="0.3">
      <c r="A179" s="543"/>
      <c r="B179" s="1366"/>
      <c r="C179" s="1493"/>
      <c r="D179" s="344" t="s">
        <v>382</v>
      </c>
      <c r="E179" s="95" t="s">
        <v>40</v>
      </c>
      <c r="F179" s="420">
        <v>2300</v>
      </c>
      <c r="G179" s="143">
        <v>0</v>
      </c>
      <c r="H179" s="201">
        <f t="shared" si="3"/>
        <v>0</v>
      </c>
      <c r="I179" s="64"/>
      <c r="J179" s="64"/>
      <c r="K179" s="64"/>
      <c r="L179" s="64"/>
      <c r="M179" s="64"/>
      <c r="N179" s="66"/>
      <c r="O179" s="534"/>
    </row>
    <row r="180" spans="1:15" ht="16.5" thickBot="1" x14ac:dyDescent="0.3">
      <c r="A180" s="543"/>
      <c r="B180" s="1367"/>
      <c r="C180" s="1524"/>
      <c r="D180" s="344" t="s">
        <v>383</v>
      </c>
      <c r="E180" s="277" t="s">
        <v>40</v>
      </c>
      <c r="F180" s="398">
        <v>4700</v>
      </c>
      <c r="G180" s="143">
        <v>0</v>
      </c>
      <c r="H180" s="201">
        <f t="shared" si="3"/>
        <v>0</v>
      </c>
      <c r="I180" s="64"/>
      <c r="J180" s="64"/>
      <c r="K180" s="64"/>
      <c r="L180" s="64"/>
      <c r="M180" s="64"/>
      <c r="N180" s="66"/>
      <c r="O180" s="534"/>
    </row>
    <row r="181" spans="1:15" ht="15.75" x14ac:dyDescent="0.25">
      <c r="A181" s="543"/>
      <c r="B181" s="1376" t="s">
        <v>384</v>
      </c>
      <c r="C181" s="1525" t="s">
        <v>385</v>
      </c>
      <c r="D181" s="344" t="s">
        <v>386</v>
      </c>
      <c r="E181" s="296" t="s">
        <v>40</v>
      </c>
      <c r="F181" s="400">
        <v>13500</v>
      </c>
      <c r="G181" s="345">
        <v>3</v>
      </c>
      <c r="H181" s="310">
        <f t="shared" si="3"/>
        <v>40500</v>
      </c>
      <c r="I181" s="64"/>
      <c r="J181" s="64"/>
      <c r="K181" s="64"/>
      <c r="L181" s="64"/>
      <c r="M181" s="64"/>
      <c r="N181" s="66"/>
      <c r="O181" s="534"/>
    </row>
    <row r="182" spans="1:15" ht="15.75" customHeight="1" x14ac:dyDescent="0.25">
      <c r="A182" s="543"/>
      <c r="B182" s="1376"/>
      <c r="C182" s="1493"/>
      <c r="D182" s="164" t="s">
        <v>387</v>
      </c>
      <c r="E182" s="95" t="s">
        <v>40</v>
      </c>
      <c r="F182" s="401">
        <v>13500</v>
      </c>
      <c r="G182" s="271">
        <v>3</v>
      </c>
      <c r="H182" s="221">
        <f t="shared" si="3"/>
        <v>40500</v>
      </c>
      <c r="I182" s="64"/>
      <c r="J182" s="64"/>
      <c r="K182" s="64"/>
      <c r="L182" s="64"/>
      <c r="M182" s="64"/>
      <c r="N182" s="66"/>
      <c r="O182" s="534"/>
    </row>
    <row r="183" spans="1:15" ht="17.25" customHeight="1" x14ac:dyDescent="0.25">
      <c r="A183" s="543"/>
      <c r="B183" s="1376"/>
      <c r="C183" s="1493"/>
      <c r="D183" s="164" t="s">
        <v>388</v>
      </c>
      <c r="E183" s="95" t="s">
        <v>40</v>
      </c>
      <c r="F183" s="401">
        <v>13500</v>
      </c>
      <c r="G183" s="271">
        <v>3</v>
      </c>
      <c r="H183" s="221">
        <f t="shared" si="3"/>
        <v>40500</v>
      </c>
      <c r="I183" s="64"/>
      <c r="J183" s="64"/>
      <c r="K183" s="64"/>
      <c r="L183" s="64"/>
      <c r="M183" s="64"/>
      <c r="N183" s="66"/>
      <c r="O183" s="534"/>
    </row>
    <row r="184" spans="1:15" ht="14.25" customHeight="1" thickBot="1" x14ac:dyDescent="0.3">
      <c r="A184" s="543"/>
      <c r="B184" s="1376"/>
      <c r="C184" s="1524"/>
      <c r="D184" s="276" t="s">
        <v>389</v>
      </c>
      <c r="E184" s="277" t="s">
        <v>40</v>
      </c>
      <c r="F184" s="398">
        <v>10500</v>
      </c>
      <c r="G184" s="418">
        <v>3</v>
      </c>
      <c r="H184" s="302">
        <f t="shared" si="3"/>
        <v>31500</v>
      </c>
      <c r="I184" s="64"/>
      <c r="J184" s="64"/>
      <c r="K184" s="64"/>
      <c r="L184" s="64"/>
      <c r="M184" s="64"/>
      <c r="N184" s="66"/>
      <c r="O184" s="534"/>
    </row>
    <row r="185" spans="1:15" ht="22.5" customHeight="1" x14ac:dyDescent="0.25">
      <c r="A185" s="543"/>
      <c r="B185" s="1376"/>
      <c r="C185" s="1371" t="s">
        <v>390</v>
      </c>
      <c r="D185" s="421" t="s">
        <v>391</v>
      </c>
      <c r="E185" s="422" t="s">
        <v>40</v>
      </c>
      <c r="F185" s="400">
        <v>18900</v>
      </c>
      <c r="G185" s="345">
        <v>0</v>
      </c>
      <c r="H185" s="310">
        <f t="shared" si="3"/>
        <v>0</v>
      </c>
      <c r="I185" s="64"/>
      <c r="J185" s="64"/>
      <c r="K185" s="64"/>
      <c r="L185" s="64"/>
      <c r="M185" s="64"/>
      <c r="N185" s="66"/>
      <c r="O185" s="534"/>
    </row>
    <row r="186" spans="1:15" ht="15.75" x14ac:dyDescent="0.25">
      <c r="A186" s="543"/>
      <c r="B186" s="1376"/>
      <c r="C186" s="1369"/>
      <c r="D186" s="164" t="s">
        <v>392</v>
      </c>
      <c r="E186" s="95" t="s">
        <v>40</v>
      </c>
      <c r="F186" s="401">
        <v>18900</v>
      </c>
      <c r="G186" s="271">
        <v>0</v>
      </c>
      <c r="H186" s="221">
        <f t="shared" si="3"/>
        <v>0</v>
      </c>
      <c r="I186" s="64"/>
      <c r="J186" s="64"/>
      <c r="K186" s="64"/>
      <c r="L186" s="64"/>
      <c r="M186" s="64"/>
      <c r="N186" s="66"/>
      <c r="O186" s="534"/>
    </row>
    <row r="187" spans="1:15" ht="15.75" x14ac:dyDescent="0.25">
      <c r="A187" s="543"/>
      <c r="B187" s="1376"/>
      <c r="C187" s="1369"/>
      <c r="D187" s="164" t="s">
        <v>393</v>
      </c>
      <c r="E187" s="95" t="s">
        <v>40</v>
      </c>
      <c r="F187" s="401">
        <v>18900</v>
      </c>
      <c r="G187" s="271">
        <v>0</v>
      </c>
      <c r="H187" s="221">
        <f t="shared" si="3"/>
        <v>0</v>
      </c>
      <c r="I187" s="64"/>
      <c r="J187" s="64"/>
      <c r="K187" s="64"/>
      <c r="L187" s="64"/>
      <c r="M187" s="64"/>
      <c r="N187" s="66"/>
      <c r="O187" s="534"/>
    </row>
    <row r="188" spans="1:15" ht="16.149999999999999" customHeight="1" thickBot="1" x14ac:dyDescent="0.3">
      <c r="A188" s="543"/>
      <c r="B188" s="1376"/>
      <c r="C188" s="1370"/>
      <c r="D188" s="276" t="s">
        <v>394</v>
      </c>
      <c r="E188" s="277" t="s">
        <v>40</v>
      </c>
      <c r="F188" s="398">
        <v>16700</v>
      </c>
      <c r="G188" s="418">
        <v>0</v>
      </c>
      <c r="H188" s="302">
        <f t="shared" si="3"/>
        <v>0</v>
      </c>
      <c r="I188" s="64"/>
      <c r="J188" s="64"/>
      <c r="K188" s="64"/>
      <c r="L188" s="64"/>
      <c r="M188" s="64"/>
      <c r="N188" s="66"/>
      <c r="O188" s="534"/>
    </row>
    <row r="189" spans="1:15" ht="15.75" x14ac:dyDescent="0.25">
      <c r="A189" s="543"/>
      <c r="B189" s="1376"/>
      <c r="C189" s="1525" t="s">
        <v>395</v>
      </c>
      <c r="D189" s="344" t="s">
        <v>396</v>
      </c>
      <c r="E189" s="296" t="s">
        <v>40</v>
      </c>
      <c r="F189" s="400">
        <v>13800</v>
      </c>
      <c r="G189" s="345">
        <v>0</v>
      </c>
      <c r="H189" s="310">
        <f t="shared" si="3"/>
        <v>0</v>
      </c>
      <c r="I189" s="64"/>
      <c r="J189" s="64"/>
      <c r="K189" s="64"/>
      <c r="L189" s="64"/>
      <c r="M189" s="64"/>
      <c r="N189" s="66"/>
      <c r="O189" s="534"/>
    </row>
    <row r="190" spans="1:15" ht="15.75" x14ac:dyDescent="0.25">
      <c r="A190" s="543"/>
      <c r="B190" s="1376"/>
      <c r="C190" s="1493"/>
      <c r="D190" s="164" t="s">
        <v>397</v>
      </c>
      <c r="E190" s="95" t="s">
        <v>40</v>
      </c>
      <c r="F190" s="401">
        <v>13800</v>
      </c>
      <c r="G190" s="271">
        <v>0</v>
      </c>
      <c r="H190" s="221">
        <f t="shared" si="3"/>
        <v>0</v>
      </c>
      <c r="I190" s="64"/>
      <c r="J190" s="64"/>
      <c r="K190" s="64"/>
      <c r="L190" s="64"/>
      <c r="M190" s="64"/>
      <c r="N190" s="66"/>
      <c r="O190" s="534"/>
    </row>
    <row r="191" spans="1:15" ht="15.6" customHeight="1" x14ac:dyDescent="0.25">
      <c r="A191" s="543"/>
      <c r="B191" s="1376"/>
      <c r="C191" s="1493"/>
      <c r="D191" s="164" t="s">
        <v>398</v>
      </c>
      <c r="E191" s="95" t="s">
        <v>40</v>
      </c>
      <c r="F191" s="401">
        <v>13800</v>
      </c>
      <c r="G191" s="271">
        <v>0</v>
      </c>
      <c r="H191" s="221">
        <f t="shared" si="3"/>
        <v>0</v>
      </c>
      <c r="I191" s="64"/>
      <c r="J191" s="64"/>
      <c r="K191" s="64"/>
      <c r="L191" s="64"/>
      <c r="M191" s="64"/>
      <c r="N191" s="66"/>
      <c r="O191" s="534"/>
    </row>
    <row r="192" spans="1:15" ht="16.5" thickBot="1" x14ac:dyDescent="0.3">
      <c r="A192" s="543"/>
      <c r="B192" s="1376"/>
      <c r="C192" s="1524"/>
      <c r="D192" s="276" t="s">
        <v>399</v>
      </c>
      <c r="E192" s="277" t="s">
        <v>40</v>
      </c>
      <c r="F192" s="398">
        <v>11000</v>
      </c>
      <c r="G192" s="418">
        <v>0</v>
      </c>
      <c r="H192" s="302">
        <f t="shared" si="3"/>
        <v>0</v>
      </c>
      <c r="I192" s="64"/>
      <c r="J192" s="64"/>
      <c r="K192" s="64"/>
      <c r="L192" s="64"/>
      <c r="M192" s="64"/>
      <c r="N192" s="66"/>
      <c r="O192" s="534"/>
    </row>
    <row r="193" spans="1:15" ht="15.75" customHeight="1" thickBot="1" x14ac:dyDescent="0.3">
      <c r="A193" s="543"/>
      <c r="B193" s="1376"/>
      <c r="C193" s="423" t="s">
        <v>400</v>
      </c>
      <c r="D193" s="424" t="s">
        <v>401</v>
      </c>
      <c r="E193" s="425" t="s">
        <v>40</v>
      </c>
      <c r="F193" s="399">
        <v>11000</v>
      </c>
      <c r="G193" s="332">
        <v>0</v>
      </c>
      <c r="H193" s="336">
        <f t="shared" si="3"/>
        <v>0</v>
      </c>
      <c r="I193" s="64"/>
      <c r="J193" s="64"/>
      <c r="K193" s="64"/>
      <c r="L193" s="64"/>
      <c r="M193" s="64"/>
      <c r="N193" s="66"/>
      <c r="O193" s="534"/>
    </row>
    <row r="194" spans="1:15" ht="14.25" customHeight="1" x14ac:dyDescent="0.25">
      <c r="A194" s="543"/>
      <c r="B194" s="1376"/>
      <c r="C194" s="1525" t="s">
        <v>402</v>
      </c>
      <c r="D194" s="426" t="s">
        <v>403</v>
      </c>
      <c r="E194" s="97" t="s">
        <v>40</v>
      </c>
      <c r="F194" s="416">
        <v>22977</v>
      </c>
      <c r="G194" s="143">
        <v>1</v>
      </c>
      <c r="H194" s="201">
        <f t="shared" si="3"/>
        <v>22977</v>
      </c>
      <c r="I194" s="64"/>
      <c r="J194" s="64"/>
      <c r="K194" s="64"/>
      <c r="L194" s="64"/>
      <c r="M194" s="64"/>
      <c r="N194" s="66"/>
      <c r="O194" s="534"/>
    </row>
    <row r="195" spans="1:15" ht="14.25" customHeight="1" x14ac:dyDescent="0.25">
      <c r="A195" s="543"/>
      <c r="B195" s="1376"/>
      <c r="C195" s="1493"/>
      <c r="D195" s="164" t="s">
        <v>404</v>
      </c>
      <c r="E195" s="95" t="s">
        <v>40</v>
      </c>
      <c r="F195" s="401">
        <v>51335</v>
      </c>
      <c r="G195" s="143">
        <v>0</v>
      </c>
      <c r="H195" s="221">
        <f t="shared" si="3"/>
        <v>0</v>
      </c>
      <c r="I195" s="64"/>
      <c r="J195" s="64"/>
      <c r="K195" s="64"/>
      <c r="L195" s="64"/>
      <c r="M195" s="64"/>
      <c r="N195" s="66"/>
      <c r="O195" s="534"/>
    </row>
    <row r="196" spans="1:15" ht="15" customHeight="1" x14ac:dyDescent="0.25">
      <c r="A196" s="543"/>
      <c r="B196" s="1376"/>
      <c r="C196" s="1493"/>
      <c r="D196" s="164" t="s">
        <v>405</v>
      </c>
      <c r="E196" s="96" t="s">
        <v>40</v>
      </c>
      <c r="F196" s="401">
        <v>51335</v>
      </c>
      <c r="G196" s="143">
        <v>0</v>
      </c>
      <c r="H196" s="221">
        <f t="shared" si="3"/>
        <v>0</v>
      </c>
      <c r="I196" s="64"/>
      <c r="J196" s="64"/>
      <c r="K196" s="64"/>
      <c r="L196" s="64"/>
      <c r="M196" s="64"/>
      <c r="N196" s="66"/>
      <c r="O196" s="534"/>
    </row>
    <row r="197" spans="1:15" ht="14.25" customHeight="1" x14ac:dyDescent="0.25">
      <c r="A197" s="543"/>
      <c r="B197" s="1376"/>
      <c r="C197" s="1493"/>
      <c r="D197" s="164" t="s">
        <v>406</v>
      </c>
      <c r="E197" s="95" t="s">
        <v>40</v>
      </c>
      <c r="F197" s="401">
        <v>51335</v>
      </c>
      <c r="G197" s="143">
        <v>1</v>
      </c>
      <c r="H197" s="221">
        <f t="shared" si="3"/>
        <v>51335</v>
      </c>
      <c r="I197" s="64"/>
      <c r="J197" s="64"/>
      <c r="K197" s="64"/>
      <c r="L197" s="64"/>
      <c r="M197" s="64"/>
      <c r="N197" s="66"/>
      <c r="O197" s="534"/>
    </row>
    <row r="198" spans="1:15" ht="13.5" customHeight="1" thickBot="1" x14ac:dyDescent="0.3">
      <c r="A198" s="543"/>
      <c r="B198" s="1377"/>
      <c r="C198" s="1524"/>
      <c r="D198" s="164"/>
      <c r="E198" s="95"/>
      <c r="F198" s="401"/>
      <c r="G198" s="143"/>
      <c r="H198" s="221"/>
      <c r="I198" s="64"/>
      <c r="J198" s="64"/>
      <c r="K198" s="64"/>
      <c r="L198" s="64"/>
      <c r="M198" s="64"/>
      <c r="N198" s="66"/>
      <c r="O198" s="534"/>
    </row>
    <row r="199" spans="1:15" ht="16.5" thickBot="1" x14ac:dyDescent="0.3">
      <c r="A199" s="155" t="s">
        <v>407</v>
      </c>
      <c r="B199" s="123"/>
      <c r="C199" s="124"/>
      <c r="D199" s="123"/>
      <c r="E199" s="123"/>
      <c r="F199" s="202"/>
      <c r="G199" s="123"/>
      <c r="H199" s="455">
        <f>SUM(H19:H197)</f>
        <v>289349.17</v>
      </c>
      <c r="I199" s="92"/>
      <c r="J199" s="269"/>
      <c r="K199" s="56"/>
      <c r="L199" s="70"/>
      <c r="M199" s="56"/>
      <c r="N199" s="56"/>
      <c r="O199" s="527"/>
    </row>
    <row r="200" spans="1:15" ht="18.75" customHeight="1" thickBot="1" x14ac:dyDescent="0.3">
      <c r="A200" s="155" t="s">
        <v>408</v>
      </c>
      <c r="B200" s="123"/>
      <c r="C200" s="123"/>
      <c r="D200" s="123"/>
      <c r="E200" s="123"/>
      <c r="F200" s="202"/>
      <c r="G200" s="123"/>
      <c r="H200" s="455">
        <f>215000+80000</f>
        <v>295000</v>
      </c>
      <c r="I200" s="56"/>
      <c r="J200" s="56"/>
      <c r="K200" s="56"/>
      <c r="L200" s="70"/>
      <c r="M200" s="56"/>
      <c r="N200" s="56"/>
      <c r="O200" s="527"/>
    </row>
    <row r="201" spans="1:15" ht="18.75" customHeight="1" thickBot="1" x14ac:dyDescent="0.3">
      <c r="A201" s="155" t="s">
        <v>409</v>
      </c>
      <c r="B201" s="123"/>
      <c r="C201" s="123"/>
      <c r="D201" s="123"/>
      <c r="E201" s="123"/>
      <c r="F201" s="202"/>
      <c r="G201" s="123"/>
      <c r="H201" s="429"/>
      <c r="I201" s="57"/>
      <c r="J201" s="57"/>
      <c r="K201" s="57"/>
      <c r="L201" s="54"/>
      <c r="M201" s="57"/>
      <c r="N201" s="57"/>
      <c r="O201" s="528"/>
    </row>
    <row r="202" spans="1:15" ht="17.25" customHeight="1" thickBot="1" x14ac:dyDescent="0.3">
      <c r="A202" s="155" t="s">
        <v>410</v>
      </c>
      <c r="B202" s="123"/>
      <c r="C202" s="123"/>
      <c r="D202" s="123"/>
      <c r="E202" s="123"/>
      <c r="F202" s="202"/>
      <c r="G202" s="123"/>
      <c r="H202" s="235">
        <f>+H200-H199</f>
        <v>5650.8300000000163</v>
      </c>
      <c r="I202" s="56"/>
      <c r="J202" s="56"/>
      <c r="K202" s="56"/>
      <c r="L202" s="70"/>
      <c r="M202" s="56"/>
      <c r="N202" s="56"/>
      <c r="O202" s="527"/>
    </row>
    <row r="203" spans="1:15" ht="15" customHeight="1" x14ac:dyDescent="0.2">
      <c r="A203" s="1378"/>
      <c r="B203" s="1379"/>
      <c r="C203" s="1379"/>
      <c r="D203" s="1379"/>
      <c r="E203" s="1379"/>
      <c r="F203" s="1379"/>
      <c r="G203" s="1379"/>
      <c r="H203" s="1379"/>
      <c r="I203" s="1379"/>
      <c r="J203" s="1379"/>
      <c r="K203" s="1379"/>
      <c r="L203" s="1379"/>
      <c r="M203" s="1379"/>
      <c r="N203" s="1379"/>
      <c r="O203" s="1380"/>
    </row>
    <row r="204" spans="1:15" ht="15.75" x14ac:dyDescent="0.2">
      <c r="A204" s="559" t="s">
        <v>411</v>
      </c>
      <c r="B204" s="1374" t="s">
        <v>412</v>
      </c>
      <c r="C204" s="1374"/>
      <c r="D204" s="1374"/>
      <c r="E204" s="1374"/>
      <c r="F204" s="1374"/>
      <c r="G204" s="1374"/>
      <c r="H204" s="1374"/>
      <c r="I204" s="1374"/>
      <c r="J204" s="1374"/>
      <c r="K204" s="1374"/>
      <c r="L204" s="1374"/>
      <c r="M204" s="1374"/>
      <c r="N204" s="1374"/>
      <c r="O204" s="1375"/>
    </row>
    <row r="205" spans="1:15" ht="15.75" x14ac:dyDescent="0.25">
      <c r="A205" s="557"/>
      <c r="B205" s="23"/>
      <c r="C205" s="23"/>
      <c r="D205" s="140"/>
      <c r="E205" s="23"/>
      <c r="F205" s="209"/>
      <c r="G205" s="140"/>
      <c r="H205" s="144"/>
      <c r="I205" s="71"/>
      <c r="J205" s="71"/>
      <c r="K205" s="71"/>
      <c r="L205" s="21"/>
      <c r="M205" s="21"/>
      <c r="N205" s="21"/>
      <c r="O205" s="558"/>
    </row>
    <row r="206" spans="1:15" ht="16.5" thickBot="1" x14ac:dyDescent="0.25">
      <c r="A206" s="544" t="s">
        <v>413</v>
      </c>
      <c r="B206" s="1400" t="s">
        <v>414</v>
      </c>
      <c r="C206" s="1401"/>
      <c r="D206" s="1401"/>
      <c r="E206" s="1401"/>
      <c r="F206" s="1401"/>
      <c r="G206" s="1401"/>
      <c r="H206" s="1401"/>
      <c r="I206" s="1401"/>
      <c r="J206" s="1401"/>
      <c r="K206" s="1401"/>
      <c r="L206" s="1401"/>
      <c r="M206" s="1401"/>
      <c r="N206" s="1401"/>
      <c r="O206" s="1515"/>
    </row>
    <row r="207" spans="1:15" ht="16.5" thickBot="1" x14ac:dyDescent="0.3">
      <c r="A207" s="158" t="s">
        <v>407</v>
      </c>
      <c r="B207" s="124"/>
      <c r="C207" s="123"/>
      <c r="D207" s="123"/>
      <c r="E207" s="123"/>
      <c r="F207" s="202"/>
      <c r="G207" s="123"/>
      <c r="H207" s="244"/>
      <c r="I207" s="70"/>
      <c r="J207" s="70"/>
      <c r="K207" s="70"/>
      <c r="L207" s="70"/>
      <c r="M207" s="56"/>
      <c r="N207" s="56"/>
      <c r="O207" s="527"/>
    </row>
    <row r="208" spans="1:15" ht="16.5" thickBot="1" x14ac:dyDescent="0.3">
      <c r="A208" s="155" t="s">
        <v>408</v>
      </c>
      <c r="B208" s="123"/>
      <c r="C208" s="123"/>
      <c r="D208" s="123"/>
      <c r="E208" s="123"/>
      <c r="F208" s="202"/>
      <c r="G208" s="123"/>
      <c r="H208" s="241">
        <v>0</v>
      </c>
      <c r="I208" s="70"/>
      <c r="J208" s="70"/>
      <c r="K208" s="70"/>
      <c r="L208" s="70"/>
      <c r="M208" s="56"/>
      <c r="N208" s="56"/>
      <c r="O208" s="527"/>
    </row>
    <row r="209" spans="1:18" ht="15" customHeight="1" thickBot="1" x14ac:dyDescent="0.3">
      <c r="A209" s="155" t="s">
        <v>409</v>
      </c>
      <c r="B209" s="123"/>
      <c r="C209" s="123"/>
      <c r="D209" s="123"/>
      <c r="E209" s="123"/>
      <c r="F209" s="202"/>
      <c r="G209" s="123"/>
      <c r="H209" s="242">
        <f>+H208*0</f>
        <v>0</v>
      </c>
      <c r="I209" s="54"/>
      <c r="J209" s="54"/>
      <c r="K209" s="54"/>
      <c r="L209" s="54"/>
      <c r="M209" s="57"/>
      <c r="N209" s="57"/>
      <c r="O209" s="528"/>
    </row>
    <row r="210" spans="1:18" ht="15" customHeight="1" thickBot="1" x14ac:dyDescent="0.3">
      <c r="A210" s="155" t="s">
        <v>410</v>
      </c>
      <c r="B210" s="123"/>
      <c r="C210" s="123"/>
      <c r="D210" s="123"/>
      <c r="E210" s="123"/>
      <c r="F210" s="202"/>
      <c r="G210" s="123"/>
      <c r="H210" s="243">
        <f>+H208-H209</f>
        <v>0</v>
      </c>
      <c r="I210" s="54"/>
      <c r="J210" s="54"/>
      <c r="K210" s="54"/>
      <c r="L210" s="54"/>
      <c r="M210" s="57"/>
      <c r="N210" s="57"/>
      <c r="O210" s="528"/>
    </row>
    <row r="211" spans="1:18" ht="15.75" x14ac:dyDescent="0.25">
      <c r="A211" s="557"/>
      <c r="B211" s="23"/>
      <c r="C211" s="23"/>
      <c r="D211" s="140"/>
      <c r="E211" s="23"/>
      <c r="F211" s="209"/>
      <c r="G211" s="140"/>
      <c r="H211" s="144"/>
      <c r="I211" s="21"/>
      <c r="J211" s="21"/>
      <c r="K211" s="21"/>
      <c r="L211" s="21"/>
      <c r="M211" s="21"/>
      <c r="N211" s="21"/>
      <c r="O211" s="558"/>
      <c r="R211" s="940" t="s">
        <v>532</v>
      </c>
    </row>
    <row r="212" spans="1:18" ht="16.5" thickBot="1" x14ac:dyDescent="0.25">
      <c r="A212" s="544" t="s">
        <v>415</v>
      </c>
      <c r="B212" s="1400" t="s">
        <v>416</v>
      </c>
      <c r="C212" s="1401"/>
      <c r="D212" s="1401"/>
      <c r="E212" s="1401"/>
      <c r="F212" s="1401"/>
      <c r="G212" s="1401"/>
      <c r="H212" s="1401"/>
      <c r="I212" s="1401"/>
      <c r="J212" s="1401"/>
      <c r="K212" s="1401"/>
      <c r="L212" s="1401"/>
      <c r="M212" s="1401"/>
      <c r="N212" s="1401"/>
      <c r="O212" s="1515"/>
    </row>
    <row r="213" spans="1:18" ht="16.5" thickBot="1" x14ac:dyDescent="0.3">
      <c r="A213" s="155" t="s">
        <v>407</v>
      </c>
      <c r="B213" s="124"/>
      <c r="C213" s="123"/>
      <c r="D213" s="123"/>
      <c r="E213" s="123"/>
      <c r="F213" s="202"/>
      <c r="G213" s="123"/>
      <c r="H213" s="244"/>
      <c r="I213" s="70"/>
      <c r="J213" s="70"/>
      <c r="K213" s="70"/>
      <c r="L213" s="70"/>
      <c r="M213" s="56"/>
      <c r="N213" s="56"/>
      <c r="O213" s="527"/>
    </row>
    <row r="214" spans="1:18" ht="16.5" thickBot="1" x14ac:dyDescent="0.3">
      <c r="A214" s="155" t="s">
        <v>408</v>
      </c>
      <c r="B214" s="123"/>
      <c r="C214" s="123"/>
      <c r="D214" s="123"/>
      <c r="E214" s="123"/>
      <c r="F214" s="202"/>
      <c r="G214" s="123"/>
      <c r="H214" s="241">
        <v>0</v>
      </c>
      <c r="I214" s="70"/>
      <c r="J214" s="70"/>
      <c r="K214" s="70"/>
      <c r="L214" s="70"/>
      <c r="M214" s="56"/>
      <c r="N214" s="56"/>
      <c r="O214" s="527"/>
    </row>
    <row r="215" spans="1:18" ht="15" customHeight="1" thickBot="1" x14ac:dyDescent="0.3">
      <c r="A215" s="155" t="s">
        <v>409</v>
      </c>
      <c r="B215" s="123"/>
      <c r="C215" s="123"/>
      <c r="D215" s="123"/>
      <c r="E215" s="123"/>
      <c r="F215" s="202"/>
      <c r="G215" s="123"/>
      <c r="H215" s="242">
        <f>+H214*0</f>
        <v>0</v>
      </c>
      <c r="I215" s="54"/>
      <c r="J215" s="54"/>
      <c r="K215" s="54"/>
      <c r="L215" s="54"/>
      <c r="M215" s="57"/>
      <c r="N215" s="57"/>
      <c r="O215" s="528"/>
    </row>
    <row r="216" spans="1:18" ht="15" customHeight="1" thickBot="1" x14ac:dyDescent="0.3">
      <c r="A216" s="155" t="s">
        <v>410</v>
      </c>
      <c r="B216" s="123"/>
      <c r="C216" s="123"/>
      <c r="D216" s="123"/>
      <c r="E216" s="123"/>
      <c r="F216" s="202"/>
      <c r="G216" s="123"/>
      <c r="H216" s="243">
        <f>+H214-H215</f>
        <v>0</v>
      </c>
      <c r="I216" s="54"/>
      <c r="J216" s="54"/>
      <c r="K216" s="54"/>
      <c r="L216" s="54"/>
      <c r="M216" s="57"/>
      <c r="N216" s="57"/>
      <c r="O216" s="528"/>
    </row>
    <row r="217" spans="1:18" s="273" customFormat="1" ht="15" customHeight="1" x14ac:dyDescent="0.25">
      <c r="A217" s="565"/>
      <c r="B217" s="32"/>
      <c r="C217" s="32"/>
      <c r="D217" s="32"/>
      <c r="E217" s="32"/>
      <c r="F217" s="212"/>
      <c r="G217" s="32"/>
      <c r="H217" s="934"/>
      <c r="I217" s="935"/>
      <c r="J217" s="935"/>
      <c r="K217" s="935"/>
      <c r="L217" s="936"/>
      <c r="M217" s="937"/>
      <c r="N217" s="937"/>
      <c r="O217" s="938"/>
    </row>
    <row r="218" spans="1:18" s="273" customFormat="1" ht="15" customHeight="1" thickBot="1" x14ac:dyDescent="0.25">
      <c r="A218" s="544" t="s">
        <v>533</v>
      </c>
      <c r="B218" s="1400" t="s">
        <v>534</v>
      </c>
      <c r="C218" s="1401"/>
      <c r="D218" s="1325"/>
      <c r="E218" s="1401"/>
      <c r="F218" s="1401"/>
      <c r="G218" s="1401"/>
      <c r="H218" s="1401"/>
      <c r="I218" s="1401"/>
      <c r="J218" s="1401"/>
      <c r="K218" s="1401"/>
      <c r="L218" s="1401"/>
      <c r="M218" s="1401"/>
      <c r="N218" s="1401"/>
      <c r="O218" s="1515"/>
    </row>
    <row r="219" spans="1:18" s="273" customFormat="1" ht="23.25" x14ac:dyDescent="0.25">
      <c r="A219" s="945"/>
      <c r="B219" s="945"/>
      <c r="C219" s="947"/>
      <c r="D219" s="426" t="s">
        <v>535</v>
      </c>
      <c r="E219" s="95" t="s">
        <v>40</v>
      </c>
      <c r="F219" s="401">
        <v>416512</v>
      </c>
      <c r="G219" s="345">
        <v>1</v>
      </c>
      <c r="H219" s="221">
        <f t="shared" ref="H219:H224" si="4">+G219*F219</f>
        <v>416512</v>
      </c>
      <c r="I219" s="944"/>
      <c r="J219" s="944"/>
      <c r="K219" s="944"/>
      <c r="L219" s="944"/>
      <c r="M219" s="945"/>
      <c r="N219" s="945"/>
      <c r="O219" s="946"/>
    </row>
    <row r="220" spans="1:18" s="273" customFormat="1" ht="23.25" x14ac:dyDescent="0.25">
      <c r="A220" s="945"/>
      <c r="B220" s="945"/>
      <c r="C220" s="947"/>
      <c r="D220" s="426" t="s">
        <v>536</v>
      </c>
      <c r="E220" s="95" t="s">
        <v>40</v>
      </c>
      <c r="F220" s="401">
        <v>60000</v>
      </c>
      <c r="G220" s="271">
        <v>1</v>
      </c>
      <c r="H220" s="221">
        <f t="shared" si="4"/>
        <v>60000</v>
      </c>
      <c r="I220" s="944"/>
      <c r="J220" s="944"/>
      <c r="K220" s="944"/>
      <c r="L220" s="944"/>
      <c r="M220" s="945"/>
      <c r="N220" s="945"/>
      <c r="O220" s="946"/>
    </row>
    <row r="221" spans="1:18" s="273" customFormat="1" ht="23.25" x14ac:dyDescent="0.25">
      <c r="A221" s="945"/>
      <c r="B221" s="945"/>
      <c r="C221" s="947"/>
      <c r="D221" s="426" t="s">
        <v>537</v>
      </c>
      <c r="E221" s="95" t="s">
        <v>40</v>
      </c>
      <c r="F221" s="401">
        <v>320000</v>
      </c>
      <c r="G221" s="271">
        <v>1</v>
      </c>
      <c r="H221" s="221">
        <f t="shared" si="4"/>
        <v>320000</v>
      </c>
      <c r="I221" s="944"/>
      <c r="J221" s="944"/>
      <c r="K221" s="944"/>
      <c r="L221" s="944"/>
      <c r="M221" s="945"/>
      <c r="N221" s="945"/>
      <c r="O221" s="946"/>
    </row>
    <row r="222" spans="1:18" s="273" customFormat="1" ht="24" thickBot="1" x14ac:dyDescent="0.3">
      <c r="A222" s="945"/>
      <c r="B222" s="945"/>
      <c r="C222" s="947"/>
      <c r="D222" s="426" t="s">
        <v>538</v>
      </c>
      <c r="E222" s="95" t="s">
        <v>40</v>
      </c>
      <c r="F222" s="401">
        <v>400000</v>
      </c>
      <c r="G222" s="418">
        <v>1</v>
      </c>
      <c r="H222" s="221">
        <f t="shared" si="4"/>
        <v>400000</v>
      </c>
      <c r="I222" s="944"/>
      <c r="J222" s="944"/>
      <c r="K222" s="944"/>
      <c r="L222" s="944"/>
      <c r="M222" s="945"/>
      <c r="N222" s="945"/>
      <c r="O222" s="946"/>
    </row>
    <row r="223" spans="1:18" s="273" customFormat="1" ht="34.5" x14ac:dyDescent="0.25">
      <c r="A223" s="945"/>
      <c r="B223" s="945"/>
      <c r="C223" s="947"/>
      <c r="D223" s="426" t="s">
        <v>539</v>
      </c>
      <c r="E223" s="95" t="s">
        <v>40</v>
      </c>
      <c r="F223" s="401">
        <v>800000</v>
      </c>
      <c r="G223" s="271">
        <v>1</v>
      </c>
      <c r="H223" s="221">
        <f t="shared" si="4"/>
        <v>800000</v>
      </c>
      <c r="I223" s="944"/>
      <c r="J223" s="944"/>
      <c r="K223" s="944"/>
      <c r="L223" s="944"/>
      <c r="M223" s="945"/>
      <c r="N223" s="945"/>
      <c r="O223" s="946"/>
    </row>
    <row r="224" spans="1:18" s="273" customFormat="1" ht="24" thickBot="1" x14ac:dyDescent="0.3">
      <c r="A224" s="945"/>
      <c r="B224" s="945"/>
      <c r="C224" s="947"/>
      <c r="D224" s="426" t="s">
        <v>540</v>
      </c>
      <c r="E224" s="95" t="s">
        <v>40</v>
      </c>
      <c r="F224" s="401">
        <v>3000000</v>
      </c>
      <c r="G224" s="418">
        <v>1</v>
      </c>
      <c r="H224" s="221">
        <f t="shared" si="4"/>
        <v>3000000</v>
      </c>
      <c r="I224" s="944"/>
      <c r="J224" s="944"/>
      <c r="K224" s="944"/>
      <c r="L224" s="944"/>
      <c r="M224" s="945"/>
      <c r="N224" s="945"/>
      <c r="O224" s="946"/>
    </row>
    <row r="225" spans="1:20" s="273" customFormat="1" ht="15" customHeight="1" thickBot="1" x14ac:dyDescent="0.3">
      <c r="A225" s="158" t="s">
        <v>407</v>
      </c>
      <c r="B225" s="124"/>
      <c r="C225" s="124"/>
      <c r="D225" s="124"/>
      <c r="E225" s="124"/>
      <c r="F225" s="210"/>
      <c r="G225" s="124"/>
      <c r="H225" s="455">
        <f>SUM(H219:H224)</f>
        <v>4996512</v>
      </c>
      <c r="I225" s="70"/>
      <c r="J225" s="70"/>
      <c r="K225" s="70"/>
      <c r="L225" s="70"/>
      <c r="M225" s="56"/>
      <c r="N225" s="56"/>
      <c r="O225" s="527"/>
    </row>
    <row r="226" spans="1:20" s="273" customFormat="1" ht="15" customHeight="1" thickBot="1" x14ac:dyDescent="0.3">
      <c r="A226" s="155" t="s">
        <v>408</v>
      </c>
      <c r="B226" s="123"/>
      <c r="C226" s="123"/>
      <c r="D226" s="123"/>
      <c r="E226" s="123"/>
      <c r="F226" s="202"/>
      <c r="G226" s="123"/>
      <c r="H226" s="241">
        <v>4996512</v>
      </c>
      <c r="I226" s="70"/>
      <c r="J226" s="70"/>
      <c r="K226" s="70"/>
      <c r="L226" s="70"/>
      <c r="M226" s="56"/>
      <c r="N226" s="56"/>
      <c r="O226" s="527"/>
    </row>
    <row r="227" spans="1:20" s="273" customFormat="1" ht="15" customHeight="1" thickBot="1" x14ac:dyDescent="0.3">
      <c r="A227" s="155" t="s">
        <v>409</v>
      </c>
      <c r="B227" s="123"/>
      <c r="C227" s="123"/>
      <c r="D227" s="123"/>
      <c r="E227" s="123"/>
      <c r="F227" s="202"/>
      <c r="G227" s="123"/>
      <c r="H227" s="242">
        <f>+H226*0</f>
        <v>0</v>
      </c>
      <c r="I227" s="54"/>
      <c r="J227" s="54"/>
      <c r="K227" s="54"/>
      <c r="L227" s="54"/>
      <c r="M227" s="57"/>
      <c r="N227" s="57"/>
      <c r="O227" s="528"/>
    </row>
    <row r="228" spans="1:20" ht="16.5" thickBot="1" x14ac:dyDescent="0.3">
      <c r="A228" s="155" t="s">
        <v>410</v>
      </c>
      <c r="B228" s="123"/>
      <c r="C228" s="123"/>
      <c r="D228" s="123"/>
      <c r="E228" s="123"/>
      <c r="F228" s="202"/>
      <c r="G228" s="123"/>
      <c r="H228" s="235">
        <f>+H226-H227-H225</f>
        <v>0</v>
      </c>
      <c r="I228" s="54"/>
      <c r="J228" s="54"/>
      <c r="K228" s="54"/>
      <c r="L228" s="54"/>
      <c r="M228" s="57"/>
      <c r="N228" s="57"/>
      <c r="O228" s="528"/>
      <c r="P228" s="101"/>
      <c r="Q228" s="101"/>
      <c r="R228" s="101"/>
      <c r="S228" s="101"/>
    </row>
    <row r="229" spans="1:20" s="273" customFormat="1" ht="15.75" x14ac:dyDescent="0.25">
      <c r="A229" s="565"/>
      <c r="B229" s="32"/>
      <c r="C229" s="32"/>
      <c r="D229" s="32"/>
      <c r="E229" s="32"/>
      <c r="F229" s="212"/>
      <c r="G229" s="32"/>
      <c r="H229" s="948"/>
      <c r="I229" s="935"/>
      <c r="J229" s="935"/>
      <c r="K229" s="935"/>
      <c r="L229" s="935"/>
      <c r="M229" s="935"/>
      <c r="N229" s="935"/>
      <c r="O229" s="939"/>
      <c r="P229" s="101"/>
      <c r="Q229" s="101"/>
      <c r="R229" s="101"/>
      <c r="S229" s="101"/>
    </row>
    <row r="230" spans="1:20" s="273" customFormat="1" ht="15" customHeight="1" thickBot="1" x14ac:dyDescent="0.25">
      <c r="A230" s="544" t="s">
        <v>541</v>
      </c>
      <c r="B230" s="941" t="s">
        <v>542</v>
      </c>
      <c r="C230" s="942"/>
      <c r="D230" s="949"/>
      <c r="E230" s="942"/>
      <c r="F230" s="942"/>
      <c r="G230" s="942"/>
      <c r="H230" s="942"/>
      <c r="I230" s="942"/>
      <c r="J230" s="942"/>
      <c r="K230" s="942"/>
      <c r="L230" s="942"/>
      <c r="M230" s="942"/>
      <c r="N230" s="942"/>
      <c r="O230" s="943"/>
    </row>
    <row r="231" spans="1:20" s="273" customFormat="1" ht="35.25" thickBot="1" x14ac:dyDescent="0.3">
      <c r="A231" s="945"/>
      <c r="B231" s="945"/>
      <c r="C231" s="947"/>
      <c r="D231" s="426" t="s">
        <v>543</v>
      </c>
      <c r="E231" s="95" t="s">
        <v>40</v>
      </c>
      <c r="F231" s="401">
        <v>500000</v>
      </c>
      <c r="G231" s="345">
        <v>1</v>
      </c>
      <c r="H231" s="221">
        <f t="shared" ref="H231" si="5">+G231*F231</f>
        <v>500000</v>
      </c>
      <c r="I231" s="944"/>
      <c r="J231" s="944"/>
      <c r="K231" s="944"/>
      <c r="L231" s="944"/>
      <c r="M231" s="945"/>
      <c r="N231" s="945"/>
      <c r="O231" s="946"/>
    </row>
    <row r="232" spans="1:20" s="273" customFormat="1" ht="15" customHeight="1" thickBot="1" x14ac:dyDescent="0.3">
      <c r="A232" s="158" t="s">
        <v>407</v>
      </c>
      <c r="B232" s="124"/>
      <c r="C232" s="124"/>
      <c r="D232" s="124"/>
      <c r="E232" s="124"/>
      <c r="F232" s="210"/>
      <c r="G232" s="124"/>
      <c r="H232" s="455">
        <f>SUM(H231:H231)</f>
        <v>500000</v>
      </c>
      <c r="I232" s="70"/>
      <c r="J232" s="70"/>
      <c r="K232" s="70"/>
      <c r="L232" s="70"/>
      <c r="M232" s="56"/>
      <c r="N232" s="56"/>
      <c r="O232" s="527"/>
    </row>
    <row r="233" spans="1:20" s="273" customFormat="1" ht="15" customHeight="1" thickBot="1" x14ac:dyDescent="0.3">
      <c r="A233" s="155" t="s">
        <v>408</v>
      </c>
      <c r="B233" s="123"/>
      <c r="C233" s="123"/>
      <c r="D233" s="123"/>
      <c r="E233" s="123"/>
      <c r="F233" s="202"/>
      <c r="G233" s="123"/>
      <c r="H233" s="241">
        <v>500000</v>
      </c>
      <c r="I233" s="70"/>
      <c r="J233" s="70"/>
      <c r="K233" s="70"/>
      <c r="L233" s="70"/>
      <c r="M233" s="56"/>
      <c r="N233" s="56"/>
      <c r="O233" s="527"/>
    </row>
    <row r="234" spans="1:20" s="273" customFormat="1" ht="15" customHeight="1" thickBot="1" x14ac:dyDescent="0.3">
      <c r="A234" s="155" t="s">
        <v>409</v>
      </c>
      <c r="B234" s="123"/>
      <c r="C234" s="123"/>
      <c r="D234" s="123"/>
      <c r="E234" s="123"/>
      <c r="F234" s="202"/>
      <c r="G234" s="123"/>
      <c r="H234" s="242">
        <f>+H233*0</f>
        <v>0</v>
      </c>
      <c r="I234" s="54"/>
      <c r="J234" s="54"/>
      <c r="K234" s="54"/>
      <c r="L234" s="54"/>
      <c r="M234" s="57"/>
      <c r="N234" s="57"/>
      <c r="O234" s="528"/>
    </row>
    <row r="235" spans="1:20" ht="16.5" thickBot="1" x14ac:dyDescent="0.3">
      <c r="A235" s="155" t="s">
        <v>410</v>
      </c>
      <c r="B235" s="123"/>
      <c r="C235" s="123"/>
      <c r="D235" s="123"/>
      <c r="E235" s="123"/>
      <c r="F235" s="202"/>
      <c r="G235" s="123"/>
      <c r="H235" s="235">
        <f>+H233-H234-H232</f>
        <v>0</v>
      </c>
      <c r="I235" s="54"/>
      <c r="J235" s="54"/>
      <c r="K235" s="54"/>
      <c r="L235" s="54"/>
      <c r="M235" s="57"/>
      <c r="N235" s="57"/>
      <c r="O235" s="528"/>
      <c r="P235" s="101"/>
      <c r="Q235" s="101"/>
      <c r="R235" s="101"/>
      <c r="S235" s="101"/>
    </row>
    <row r="236" spans="1:20" ht="15.75" x14ac:dyDescent="0.25">
      <c r="A236" s="565"/>
      <c r="B236" s="32"/>
      <c r="C236" s="32"/>
      <c r="D236" s="32"/>
      <c r="E236" s="32"/>
      <c r="F236" s="212"/>
      <c r="G236" s="32"/>
      <c r="H236" s="934"/>
      <c r="I236" s="935"/>
      <c r="J236" s="935"/>
      <c r="K236" s="935"/>
      <c r="L236" s="935"/>
      <c r="M236" s="935"/>
      <c r="N236" s="935"/>
      <c r="O236" s="939"/>
      <c r="P236" s="101"/>
      <c r="Q236" s="101"/>
      <c r="R236" s="101"/>
      <c r="S236" s="101"/>
    </row>
    <row r="237" spans="1:20" ht="16.5" customHeight="1" thickBot="1" x14ac:dyDescent="0.25">
      <c r="A237" s="567"/>
      <c r="B237" s="1450" t="s">
        <v>417</v>
      </c>
      <c r="C237" s="1451"/>
      <c r="D237" s="1451"/>
      <c r="E237" s="1451"/>
      <c r="F237" s="1451"/>
      <c r="G237" s="1451"/>
      <c r="H237" s="1451"/>
      <c r="I237" s="1451"/>
      <c r="J237" s="1451"/>
      <c r="K237" s="1451"/>
      <c r="L237" s="1451"/>
      <c r="M237" s="1451"/>
      <c r="N237" s="1451"/>
      <c r="O237" s="1526"/>
      <c r="P237" s="694"/>
      <c r="Q237" s="694"/>
      <c r="R237" s="694"/>
      <c r="S237" s="694"/>
    </row>
    <row r="238" spans="1:20" ht="16.5" thickBot="1" x14ac:dyDescent="0.3">
      <c r="A238" s="160"/>
      <c r="B238" s="109"/>
      <c r="C238" s="110"/>
      <c r="D238" s="110"/>
      <c r="E238" s="110"/>
      <c r="F238" s="214"/>
      <c r="G238" s="110"/>
      <c r="H238" s="214"/>
      <c r="I238" s="110"/>
      <c r="J238" s="110"/>
      <c r="K238" s="110"/>
      <c r="L238" s="110"/>
      <c r="M238" s="110"/>
      <c r="N238" s="111"/>
      <c r="O238" s="569"/>
      <c r="P238" s="101"/>
      <c r="Q238" s="101"/>
      <c r="R238" s="101"/>
      <c r="S238" s="101"/>
      <c r="T238" s="273"/>
    </row>
    <row r="239" spans="1:20" ht="15.75" x14ac:dyDescent="0.2">
      <c r="A239" s="544" t="s">
        <v>418</v>
      </c>
      <c r="B239" s="284" t="s">
        <v>544</v>
      </c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561"/>
      <c r="P239" s="190"/>
      <c r="Q239" s="190"/>
      <c r="R239" s="190"/>
      <c r="S239" s="190"/>
      <c r="T239" s="273"/>
    </row>
    <row r="240" spans="1:20" ht="15.75" x14ac:dyDescent="0.25">
      <c r="A240" s="541" t="s">
        <v>420</v>
      </c>
      <c r="B240" s="87"/>
      <c r="C240" s="86"/>
      <c r="D240" s="151"/>
      <c r="E240" s="88"/>
      <c r="F240" s="215"/>
      <c r="G240" s="149"/>
      <c r="H240" s="245"/>
      <c r="I240" s="86"/>
      <c r="J240" s="86"/>
      <c r="K240" s="86"/>
      <c r="L240" s="86"/>
      <c r="M240" s="86"/>
      <c r="N240" s="86"/>
      <c r="O240" s="542"/>
      <c r="P240" s="273"/>
      <c r="Q240" s="273"/>
      <c r="R240" s="273"/>
      <c r="S240" s="273"/>
      <c r="T240" s="273"/>
    </row>
    <row r="241" spans="1:15" ht="15.75" x14ac:dyDescent="0.25">
      <c r="A241" s="543"/>
      <c r="B241" s="90"/>
      <c r="C241" s="85" t="s">
        <v>421</v>
      </c>
      <c r="D241" s="169"/>
      <c r="E241" s="95" t="s">
        <v>40</v>
      </c>
      <c r="F241" s="401">
        <v>0</v>
      </c>
      <c r="G241" s="141">
        <v>0</v>
      </c>
      <c r="H241" s="221">
        <f t="shared" ref="H241:H245" si="6">+G241*F241</f>
        <v>0</v>
      </c>
      <c r="I241" s="64"/>
      <c r="J241" s="64"/>
      <c r="K241" s="67"/>
      <c r="L241" s="62"/>
      <c r="M241" s="62"/>
      <c r="N241" s="62"/>
      <c r="O241" s="549"/>
    </row>
    <row r="242" spans="1:15" ht="15.75" x14ac:dyDescent="0.25">
      <c r="A242" s="543"/>
      <c r="B242" s="75"/>
      <c r="C242" s="85" t="s">
        <v>422</v>
      </c>
      <c r="D242" s="169"/>
      <c r="E242" s="95" t="s">
        <v>40</v>
      </c>
      <c r="F242" s="401">
        <v>40000</v>
      </c>
      <c r="G242" s="141">
        <v>1</v>
      </c>
      <c r="H242" s="221">
        <f t="shared" si="6"/>
        <v>40000</v>
      </c>
      <c r="I242" s="64"/>
      <c r="J242" s="64"/>
      <c r="K242" s="67"/>
      <c r="L242" s="62"/>
      <c r="M242" s="62"/>
      <c r="N242" s="62"/>
      <c r="O242" s="549"/>
    </row>
    <row r="243" spans="1:15" ht="15.75" x14ac:dyDescent="0.25">
      <c r="A243" s="543"/>
      <c r="B243" s="75"/>
      <c r="C243" s="85" t="s">
        <v>423</v>
      </c>
      <c r="D243" s="169"/>
      <c r="E243" s="95" t="s">
        <v>40</v>
      </c>
      <c r="F243" s="397">
        <v>45000</v>
      </c>
      <c r="G243" s="445">
        <v>6</v>
      </c>
      <c r="H243" s="268">
        <f t="shared" si="6"/>
        <v>270000</v>
      </c>
      <c r="I243" s="64"/>
      <c r="J243" s="64"/>
      <c r="K243" s="67"/>
      <c r="L243" s="62"/>
      <c r="M243" s="62"/>
      <c r="N243" s="62"/>
      <c r="O243" s="549"/>
    </row>
    <row r="244" spans="1:15" ht="15.75" x14ac:dyDescent="0.25">
      <c r="A244" s="543"/>
      <c r="B244" s="75"/>
      <c r="C244" s="85" t="s">
        <v>424</v>
      </c>
      <c r="D244" s="169"/>
      <c r="E244" s="95" t="s">
        <v>40</v>
      </c>
      <c r="F244" s="401">
        <v>230000</v>
      </c>
      <c r="G244" s="141">
        <v>1</v>
      </c>
      <c r="H244" s="221">
        <f t="shared" si="6"/>
        <v>230000</v>
      </c>
      <c r="I244" s="64"/>
      <c r="J244" s="64"/>
      <c r="K244" s="67"/>
      <c r="L244" s="62"/>
      <c r="M244" s="62"/>
      <c r="N244" s="62"/>
      <c r="O244" s="549"/>
    </row>
    <row r="245" spans="1:15" ht="16.5" thickBot="1" x14ac:dyDescent="0.3">
      <c r="A245" s="543"/>
      <c r="B245" s="75"/>
      <c r="C245" s="85" t="s">
        <v>425</v>
      </c>
      <c r="D245" s="169"/>
      <c r="E245" s="95" t="s">
        <v>40</v>
      </c>
      <c r="F245" s="401">
        <v>60000</v>
      </c>
      <c r="G245" s="141">
        <v>1</v>
      </c>
      <c r="H245" s="221">
        <f t="shared" si="6"/>
        <v>60000</v>
      </c>
      <c r="I245" s="64"/>
      <c r="J245" s="64"/>
      <c r="K245" s="67"/>
      <c r="L245" s="62"/>
      <c r="M245" s="62"/>
      <c r="N245" s="62"/>
      <c r="O245" s="549"/>
    </row>
    <row r="246" spans="1:15" ht="16.5" thickBot="1" x14ac:dyDescent="0.3">
      <c r="A246" s="155" t="s">
        <v>407</v>
      </c>
      <c r="B246" s="124"/>
      <c r="C246" s="123"/>
      <c r="D246" s="123"/>
      <c r="E246" s="123"/>
      <c r="F246" s="202"/>
      <c r="G246" s="123"/>
      <c r="H246" s="501">
        <f>SUM(H241:H245)</f>
        <v>600000</v>
      </c>
      <c r="I246" s="56"/>
      <c r="J246" s="56"/>
      <c r="K246" s="56"/>
      <c r="L246" s="56"/>
      <c r="M246" s="56"/>
      <c r="N246" s="56"/>
      <c r="O246" s="562"/>
    </row>
    <row r="247" spans="1:15" ht="16.5" thickBot="1" x14ac:dyDescent="0.3">
      <c r="A247" s="155" t="s">
        <v>408</v>
      </c>
      <c r="B247" s="123"/>
      <c r="C247" s="123"/>
      <c r="D247" s="123"/>
      <c r="E247" s="123"/>
      <c r="F247" s="202"/>
      <c r="G247" s="123"/>
      <c r="H247" s="501">
        <v>600000</v>
      </c>
      <c r="I247" s="92"/>
      <c r="J247" s="92"/>
      <c r="K247" s="92"/>
      <c r="L247" s="92"/>
      <c r="M247" s="92"/>
      <c r="N247" s="92"/>
      <c r="O247" s="563"/>
    </row>
    <row r="248" spans="1:15" ht="16.5" thickBot="1" x14ac:dyDescent="0.3">
      <c r="A248" s="155" t="s">
        <v>409</v>
      </c>
      <c r="B248" s="123"/>
      <c r="C248" s="123"/>
      <c r="D248" s="123"/>
      <c r="E248" s="123"/>
      <c r="F248" s="202"/>
      <c r="G248" s="123"/>
      <c r="H248" s="456">
        <f>+H247*0</f>
        <v>0</v>
      </c>
      <c r="I248" s="93"/>
      <c r="J248" s="93"/>
      <c r="K248" s="93"/>
      <c r="L248" s="93"/>
      <c r="M248" s="93"/>
      <c r="N248" s="93"/>
      <c r="O248" s="564"/>
    </row>
    <row r="249" spans="1:15" ht="16.5" thickBot="1" x14ac:dyDescent="0.3">
      <c r="A249" s="155" t="s">
        <v>410</v>
      </c>
      <c r="B249" s="123"/>
      <c r="C249" s="123"/>
      <c r="D249" s="123"/>
      <c r="E249" s="123"/>
      <c r="F249" s="202"/>
      <c r="G249" s="123"/>
      <c r="H249" s="457">
        <f>+H247-H246-H248</f>
        <v>0</v>
      </c>
      <c r="I249" s="92"/>
      <c r="J249" s="92"/>
      <c r="K249" s="92"/>
      <c r="L249" s="92"/>
      <c r="M249" s="92"/>
      <c r="N249" s="92"/>
      <c r="O249" s="563"/>
    </row>
    <row r="250" spans="1:15" ht="16.5" thickBot="1" x14ac:dyDescent="0.3">
      <c r="A250" s="548"/>
      <c r="B250" s="53"/>
      <c r="C250" s="24"/>
      <c r="D250" s="146"/>
      <c r="E250" s="24"/>
      <c r="F250" s="211"/>
      <c r="G250" s="146"/>
      <c r="H250" s="231"/>
      <c r="I250" s="62"/>
      <c r="J250" s="62"/>
      <c r="K250" s="62"/>
      <c r="L250" s="62"/>
      <c r="M250" s="62"/>
      <c r="N250" s="62"/>
      <c r="O250" s="549"/>
    </row>
    <row r="251" spans="1:15" ht="16.5" thickBot="1" x14ac:dyDescent="0.3">
      <c r="A251" s="155" t="s">
        <v>407</v>
      </c>
      <c r="B251" s="124"/>
      <c r="C251" s="123"/>
      <c r="D251" s="123"/>
      <c r="E251" s="123"/>
      <c r="F251" s="202"/>
      <c r="G251" s="123"/>
      <c r="H251" s="240">
        <f>H199+H207+H213+H225+H232+H246</f>
        <v>6385861.1699999999</v>
      </c>
      <c r="I251" s="70"/>
      <c r="J251" s="70"/>
      <c r="K251" s="70"/>
      <c r="L251" s="70"/>
      <c r="M251" s="56"/>
      <c r="N251" s="56"/>
      <c r="O251" s="527"/>
    </row>
    <row r="252" spans="1:15" ht="15.75" customHeight="1" thickBot="1" x14ac:dyDescent="0.3">
      <c r="A252" s="155" t="s">
        <v>408</v>
      </c>
      <c r="B252" s="123"/>
      <c r="C252" s="123"/>
      <c r="D252" s="123"/>
      <c r="E252" s="123"/>
      <c r="F252" s="202"/>
      <c r="G252" s="123"/>
      <c r="H252" s="241">
        <f>+H200+H226+H208+H214+H247+H233</f>
        <v>6391512</v>
      </c>
      <c r="I252" s="70"/>
      <c r="J252" s="70"/>
      <c r="K252" s="70"/>
      <c r="L252" s="70"/>
      <c r="M252" s="56"/>
      <c r="N252" s="56"/>
      <c r="O252" s="527"/>
    </row>
    <row r="253" spans="1:15" ht="17.25" customHeight="1" thickBot="1" x14ac:dyDescent="0.3">
      <c r="A253" s="155" t="s">
        <v>409</v>
      </c>
      <c r="B253" s="123"/>
      <c r="C253" s="123"/>
      <c r="D253" s="123"/>
      <c r="E253" s="123"/>
      <c r="F253" s="202"/>
      <c r="G253" s="123"/>
      <c r="H253" s="242">
        <f>+H201+H209+H215+H248</f>
        <v>0</v>
      </c>
      <c r="I253" s="54"/>
      <c r="J253" s="54"/>
      <c r="K253" s="54"/>
      <c r="L253" s="54"/>
      <c r="M253" s="57"/>
      <c r="N253" s="57"/>
      <c r="O253" s="528"/>
    </row>
    <row r="254" spans="1:15" ht="21" customHeight="1" thickBot="1" x14ac:dyDescent="0.4">
      <c r="A254" s="155" t="s">
        <v>410</v>
      </c>
      <c r="B254" s="123"/>
      <c r="C254" s="123"/>
      <c r="D254" s="123"/>
      <c r="E254" s="123"/>
      <c r="F254" s="202"/>
      <c r="G254" s="123"/>
      <c r="H254" s="490">
        <f>+H252-H251-H253</f>
        <v>5650.8300000000745</v>
      </c>
      <c r="I254" s="54"/>
      <c r="J254" s="54"/>
      <c r="K254" s="54"/>
      <c r="L254" s="54"/>
      <c r="M254" s="57"/>
      <c r="N254" s="57"/>
      <c r="O254" s="528"/>
    </row>
    <row r="255" spans="1:15" ht="16.5" thickBot="1" x14ac:dyDescent="0.3">
      <c r="A255" s="161"/>
      <c r="B255" s="27"/>
      <c r="C255" s="27"/>
      <c r="D255" s="150"/>
      <c r="E255" s="27"/>
      <c r="F255" s="203"/>
      <c r="G255" s="150"/>
      <c r="H255" s="246"/>
      <c r="I255" s="28"/>
      <c r="J255" s="28"/>
      <c r="K255" s="28"/>
      <c r="L255" s="29"/>
      <c r="M255" s="29"/>
      <c r="N255" s="29"/>
      <c r="O255" s="29"/>
    </row>
    <row r="256" spans="1:15" ht="16.5" thickBot="1" x14ac:dyDescent="0.3">
      <c r="A256" s="161"/>
      <c r="B256" s="1386" t="s">
        <v>531</v>
      </c>
      <c r="C256" s="1387"/>
      <c r="D256" s="1387"/>
      <c r="E256" s="1387"/>
      <c r="F256" s="1387"/>
      <c r="G256" s="1448"/>
      <c r="H256" s="696"/>
      <c r="I256" s="687"/>
      <c r="J256" s="687"/>
      <c r="K256" s="687"/>
      <c r="L256" s="687"/>
      <c r="M256" s="688"/>
      <c r="N256" s="688"/>
      <c r="O256" s="689"/>
    </row>
    <row r="257" spans="1:256" ht="15.75" x14ac:dyDescent="0.25">
      <c r="A257" s="161"/>
      <c r="B257" s="26"/>
      <c r="C257" s="26"/>
      <c r="D257" s="178"/>
      <c r="E257" s="26"/>
      <c r="F257" s="26"/>
      <c r="G257" s="26"/>
      <c r="H257" s="52"/>
      <c r="I257" s="52"/>
      <c r="J257" s="52"/>
      <c r="K257" s="52"/>
      <c r="L257" s="52"/>
      <c r="M257" s="52"/>
      <c r="N257" s="52"/>
      <c r="O257" s="52"/>
    </row>
    <row r="258" spans="1:256" ht="15.75" x14ac:dyDescent="0.25">
      <c r="A258" s="161"/>
      <c r="B258" s="1389" t="s">
        <v>530</v>
      </c>
      <c r="C258" s="1389"/>
      <c r="D258" s="1389"/>
      <c r="E258" s="1389"/>
      <c r="F258" s="1389"/>
      <c r="G258" s="1390"/>
      <c r="H258" s="695"/>
      <c r="I258" s="72"/>
      <c r="J258" s="72"/>
      <c r="K258" s="72"/>
      <c r="L258" s="72"/>
      <c r="M258" s="61"/>
      <c r="N258" s="61"/>
      <c r="O258" s="6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</row>
    <row r="259" spans="1:256" ht="15.75" x14ac:dyDescent="0.25">
      <c r="A259" s="161"/>
      <c r="B259" s="58"/>
      <c r="C259" s="58"/>
      <c r="D259" s="3"/>
      <c r="L259" s="60"/>
      <c r="M259" s="60"/>
      <c r="N259" s="60"/>
      <c r="O259" s="60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</row>
    <row r="260" spans="1:256" ht="15.75" x14ac:dyDescent="0.25">
      <c r="A260" s="161"/>
      <c r="B260" s="30"/>
      <c r="C260" s="31"/>
      <c r="D260" s="32"/>
      <c r="L260" s="30"/>
      <c r="M260" s="30"/>
      <c r="N260" s="30"/>
      <c r="O260" s="3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</row>
    <row r="261" spans="1:256" ht="15.75" x14ac:dyDescent="0.25">
      <c r="A261" s="161"/>
      <c r="B261" s="217" t="s">
        <v>427</v>
      </c>
      <c r="C261" s="217"/>
      <c r="D261" s="217"/>
      <c r="L261" s="38"/>
      <c r="M261" s="38"/>
      <c r="N261" s="38"/>
      <c r="O261" s="38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</row>
    <row r="262" spans="1:256" ht="15.75" x14ac:dyDescent="0.25">
      <c r="A262" s="161"/>
      <c r="B262" s="122"/>
      <c r="C262" s="122"/>
      <c r="L262" s="38"/>
      <c r="M262" s="38"/>
      <c r="N262" s="38"/>
      <c r="O262" s="38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</row>
    <row r="263" spans="1:256" ht="15.75" x14ac:dyDescent="0.25">
      <c r="A263" s="161"/>
      <c r="B263" s="40" t="s">
        <v>428</v>
      </c>
      <c r="C263" s="41"/>
      <c r="L263" s="44"/>
      <c r="M263" s="44"/>
      <c r="N263" s="44"/>
      <c r="O263" s="45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</row>
    <row r="264" spans="1:256" ht="15.75" x14ac:dyDescent="0.25">
      <c r="A264" s="161"/>
      <c r="B264" s="46" t="s">
        <v>429</v>
      </c>
      <c r="C264" s="47"/>
      <c r="L264" s="46" t="s">
        <v>430</v>
      </c>
      <c r="M264" s="48">
        <v>0</v>
      </c>
      <c r="N264" s="48"/>
      <c r="O264" s="50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</row>
    <row r="265" spans="1:256" ht="15.75" x14ac:dyDescent="0.25">
      <c r="A265" s="161"/>
      <c r="B265" s="34"/>
      <c r="C265" s="31"/>
      <c r="L265" s="36"/>
      <c r="M265" s="36"/>
      <c r="N265" s="36"/>
      <c r="O265" s="37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</row>
    <row r="266" spans="1:256" ht="15.75" x14ac:dyDescent="0.25">
      <c r="A266" s="162"/>
      <c r="B266" s="46" t="s">
        <v>429</v>
      </c>
      <c r="C266" s="47"/>
      <c r="L266" s="36"/>
      <c r="M266" s="36"/>
      <c r="N266" s="36"/>
      <c r="O266" s="37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</row>
    <row r="267" spans="1:256" ht="15.75" x14ac:dyDescent="0.25">
      <c r="A267" s="162"/>
      <c r="B267" s="42"/>
      <c r="C267" s="51"/>
      <c r="L267" s="36"/>
      <c r="M267" s="36"/>
      <c r="N267" s="36"/>
      <c r="O267" s="37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</row>
    <row r="268" spans="1:256" ht="15.75" x14ac:dyDescent="0.25">
      <c r="A268" s="162"/>
      <c r="B268" s="46" t="s">
        <v>431</v>
      </c>
      <c r="C268" s="47"/>
      <c r="L268" s="36"/>
      <c r="M268" s="36"/>
      <c r="N268" s="36"/>
      <c r="O268" s="37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</row>
  </sheetData>
  <protectedRanges>
    <protectedRange password="CC00" sqref="D29:D55 D19:D21 D59:D71 D77:D91 D73:D75" name="Intervalo1_8_3_1_1"/>
    <protectedRange password="CC00" sqref="D56:D58" name="Intervalo1_7_1_1_1_1"/>
    <protectedRange password="CC00" sqref="D22:D25" name="Intervalo1_6_1_2_1_1"/>
    <protectedRange password="CC00" sqref="D26:D28" name="Intervalo1_8_1_1_1_1"/>
    <protectedRange password="CC00" sqref="D94 D118:D121 D123:D125 D129 D113:D115 D102:D104 D143:D153 D98:D100 D134:D140" name="Intervalo1_2_1_2_1_1"/>
    <protectedRange password="CC00" sqref="D110:D112" name="Intervalo1_1_1_1_1_1_1"/>
    <protectedRange password="CC00" sqref="D141:D142" name="Intervalo1_8_2_1_1_1"/>
    <protectedRange password="CC00" sqref="D95:D97" name="Intervalo1_2_2_1_1_1"/>
    <protectedRange password="CC00" sqref="D105:D109" name="Intervalo1_2_3_1_1_1"/>
    <protectedRange password="CC00" sqref="D116:D117" name="Intervalo1_2_4_1_1_1"/>
    <protectedRange password="CC00" sqref="D154:D156" name="Intervalo1_2_5_1_1_1"/>
    <protectedRange password="CC00" sqref="C154:C156" name="Intervalo1_2_5_1_1_1_1"/>
    <protectedRange password="CC00" sqref="D241:D245" name="Intervalo1_3_2_1_2_1_1_1_1_2"/>
    <protectedRange password="CC00" sqref="C241:C245" name="Intervalo1_3_2_1_2_1_1_1_1_2_1_3"/>
    <protectedRange password="CC00" sqref="D163:D166 D175:D188" name="Intervalo1_3_2_1_2_1_1_1_1_2_1_1"/>
    <protectedRange password="CC00" sqref="D159:D162" name="Intervalo1_3_4_2_1_1_1_1_1_1_3_1_1_1"/>
    <protectedRange password="CC00" sqref="C171 C175:C187 C159:C167" name="Intervalo1_2_2_1_1_1_1_1_2_1_1_1"/>
    <protectedRange password="CC00" sqref="D189:D192" name="Intervalo1_2_2_2_1_1_1_1_1_1_1"/>
    <protectedRange password="CC00" sqref="C196 D193:D198" name="Intervalo1_3_2_1_3_1_1_1_3_1_1"/>
    <protectedRange password="CC00" sqref="C191:C194 C188:C189" name="Intervalo1_2_2_2_1_1_1_1_3_1_1"/>
    <protectedRange password="CC00" sqref="C195 C197:C198" name="Intervalo1_8_2_1_1_1_1_1_1_1_2_1_1"/>
    <protectedRange password="CC00" sqref="C190" name="Intervalo1_2_2_2_1_1_1_1_1_1_2_1_1"/>
    <protectedRange password="CC00" sqref="E159:E187" name="Intervalo1_3_2_1_1_1_1_1"/>
    <protectedRange password="CC00" sqref="E188:E198" name="Intervalo1_3_2_1_1_2_1_1"/>
    <protectedRange password="CC00" sqref="D167:D174" name="Intervalo1_3_4_2_1_1_1_1_1_1_4_1_2_1_1"/>
    <protectedRange password="CC00" sqref="C168:C170 C172:C174" name="Intervalo1_9_2_1_1_1_1_1_2_1_2_2_1_1"/>
    <protectedRange password="CC00" sqref="D76" name="Intervalo1_8_3_1_1_2"/>
  </protectedRanges>
  <mergeCells count="72">
    <mergeCell ref="B212:O212"/>
    <mergeCell ref="B206:O206"/>
    <mergeCell ref="B256:G256"/>
    <mergeCell ref="B258:G258"/>
    <mergeCell ref="B237:O237"/>
    <mergeCell ref="B218:O218"/>
    <mergeCell ref="B204:O204"/>
    <mergeCell ref="C175:C176"/>
    <mergeCell ref="C177:C180"/>
    <mergeCell ref="B181:B198"/>
    <mergeCell ref="C181:C184"/>
    <mergeCell ref="C185:C188"/>
    <mergeCell ref="C189:C192"/>
    <mergeCell ref="C194:C198"/>
    <mergeCell ref="A203:O203"/>
    <mergeCell ref="C139:C142"/>
    <mergeCell ref="C143:C147"/>
    <mergeCell ref="C150:C151"/>
    <mergeCell ref="A157:B157"/>
    <mergeCell ref="B159:B180"/>
    <mergeCell ref="C159:C162"/>
    <mergeCell ref="C163:C166"/>
    <mergeCell ref="C167:C170"/>
    <mergeCell ref="C171:C174"/>
    <mergeCell ref="C134:C135"/>
    <mergeCell ref="C88:C90"/>
    <mergeCell ref="C91:C93"/>
    <mergeCell ref="C94:C96"/>
    <mergeCell ref="C136:C138"/>
    <mergeCell ref="C102:C109"/>
    <mergeCell ref="C110:C112"/>
    <mergeCell ref="C113:C117"/>
    <mergeCell ref="C118:C119"/>
    <mergeCell ref="C120:C121"/>
    <mergeCell ref="A98:A100"/>
    <mergeCell ref="B98:B100"/>
    <mergeCell ref="C98:C100"/>
    <mergeCell ref="C67:C68"/>
    <mergeCell ref="C69:C72"/>
    <mergeCell ref="C74:C75"/>
    <mergeCell ref="C77:C79"/>
    <mergeCell ref="C81:C82"/>
    <mergeCell ref="C83:C85"/>
    <mergeCell ref="C64:C66"/>
    <mergeCell ref="B17:O17"/>
    <mergeCell ref="C19:C21"/>
    <mergeCell ref="C22:C25"/>
    <mergeCell ref="C26:C28"/>
    <mergeCell ref="C29:C37"/>
    <mergeCell ref="C38:C43"/>
    <mergeCell ref="C44:C47"/>
    <mergeCell ref="C48:C51"/>
    <mergeCell ref="C52:C57"/>
    <mergeCell ref="C61:C63"/>
    <mergeCell ref="B15:G15"/>
    <mergeCell ref="C6:H6"/>
    <mergeCell ref="C7:H7"/>
    <mergeCell ref="P5:X5"/>
    <mergeCell ref="I13:K13"/>
    <mergeCell ref="L13:L14"/>
    <mergeCell ref="M13:M14"/>
    <mergeCell ref="N13:N14"/>
    <mergeCell ref="O13:O14"/>
    <mergeCell ref="C8:H8"/>
    <mergeCell ref="C9:H9"/>
    <mergeCell ref="A13:G13"/>
    <mergeCell ref="H13:H14"/>
    <mergeCell ref="L2:L3"/>
    <mergeCell ref="O2:O3"/>
    <mergeCell ref="C3:H3"/>
    <mergeCell ref="C4:H4"/>
    <mergeCell ref="C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4"/>
  <sheetViews>
    <sheetView tabSelected="1" topLeftCell="C136" zoomScale="86" zoomScaleNormal="86" workbookViewId="0">
      <selection activeCell="L263" sqref="L263"/>
    </sheetView>
  </sheetViews>
  <sheetFormatPr defaultRowHeight="12.75" x14ac:dyDescent="0.2"/>
  <cols>
    <col min="1" max="1" width="24.140625" style="3" customWidth="1"/>
    <col min="2" max="2" width="19.28515625" style="3" customWidth="1"/>
    <col min="3" max="3" width="25.85546875" style="3" customWidth="1"/>
    <col min="4" max="4" width="35.7109375" style="3" customWidth="1"/>
    <col min="5" max="5" width="15.140625" style="3" customWidth="1"/>
    <col min="6" max="6" width="12.28515625" style="522" customWidth="1"/>
    <col min="7" max="7" width="10.85546875" style="574" customWidth="1"/>
    <col min="8" max="8" width="10.28515625" style="583" customWidth="1"/>
    <col min="9" max="9" width="10.5703125" style="522" customWidth="1"/>
    <col min="10" max="10" width="14" style="522" customWidth="1"/>
    <col min="11" max="11" width="12.7109375" style="254" customWidth="1"/>
    <col min="12" max="12" width="22.28515625" style="254" customWidth="1"/>
    <col min="13" max="13" width="14.7109375" style="3" customWidth="1"/>
    <col min="14" max="14" width="11.85546875" style="3" customWidth="1"/>
    <col min="15" max="15" width="16.5703125" style="3" customWidth="1"/>
    <col min="16" max="16" width="24" style="3" customWidth="1"/>
    <col min="17" max="17" width="20.7109375" style="3" customWidth="1"/>
    <col min="18" max="18" width="22.5703125" style="3" customWidth="1"/>
    <col min="19" max="19" width="14.7109375" style="3" customWidth="1"/>
    <col min="20" max="21" width="16.140625" style="3" customWidth="1"/>
    <col min="22" max="22" width="22.42578125" style="3" customWidth="1"/>
    <col min="23" max="23" width="20.85546875" style="3" customWidth="1"/>
    <col min="24" max="24" width="16.28515625" style="3" customWidth="1"/>
    <col min="25" max="25" width="4" style="3" customWidth="1"/>
    <col min="26" max="26" width="19.28515625" style="3" customWidth="1"/>
    <col min="27" max="27" width="16.85546875" style="3" customWidth="1"/>
    <col min="28" max="28" width="4.85546875" style="3" customWidth="1"/>
    <col min="29" max="29" width="16.140625" style="3" customWidth="1"/>
    <col min="30" max="30" width="16" style="3" customWidth="1"/>
    <col min="31" max="16384" width="9.140625" style="3"/>
  </cols>
  <sheetData>
    <row r="1" spans="1:28" ht="25.5" x14ac:dyDescent="0.2">
      <c r="B1" s="117" t="s">
        <v>0</v>
      </c>
      <c r="C1" s="428" t="s">
        <v>453</v>
      </c>
      <c r="D1" s="253"/>
      <c r="L1" s="441"/>
      <c r="M1" s="14"/>
      <c r="N1" s="14"/>
      <c r="O1" s="14"/>
      <c r="P1" s="6"/>
      <c r="Q1" s="6"/>
      <c r="R1" s="6"/>
      <c r="S1" s="6"/>
    </row>
    <row r="2" spans="1:28" x14ac:dyDescent="0.2">
      <c r="B2" s="7"/>
      <c r="C2" s="8"/>
      <c r="D2" s="7"/>
      <c r="E2" s="9"/>
      <c r="F2" s="597"/>
      <c r="G2" s="575"/>
      <c r="H2" s="584"/>
      <c r="I2" s="525"/>
      <c r="J2" s="525"/>
      <c r="K2" s="255"/>
      <c r="L2" s="441"/>
      <c r="M2" s="5"/>
      <c r="N2" s="5"/>
      <c r="O2" s="5"/>
      <c r="P2" s="1304"/>
      <c r="Q2" s="118"/>
      <c r="R2" s="118"/>
      <c r="S2" s="1304"/>
    </row>
    <row r="3" spans="1:28" x14ac:dyDescent="0.2">
      <c r="B3" s="4" t="s">
        <v>2</v>
      </c>
      <c r="C3" s="1305" t="s">
        <v>3</v>
      </c>
      <c r="D3" s="1305"/>
      <c r="E3" s="1305"/>
      <c r="F3" s="1305"/>
      <c r="G3" s="1305"/>
      <c r="H3" s="1305"/>
      <c r="I3" s="1305"/>
      <c r="J3" s="1305"/>
      <c r="K3" s="1305"/>
      <c r="L3" s="1305"/>
      <c r="M3" s="119"/>
      <c r="N3" s="119"/>
      <c r="O3" s="119"/>
      <c r="P3" s="1304"/>
      <c r="Q3" s="118"/>
      <c r="R3" s="118"/>
      <c r="S3" s="1304"/>
    </row>
    <row r="4" spans="1:28" x14ac:dyDescent="0.2">
      <c r="B4" s="4" t="s">
        <v>4</v>
      </c>
      <c r="C4" s="1305" t="s">
        <v>5</v>
      </c>
      <c r="D4" s="1305"/>
      <c r="E4" s="1305"/>
      <c r="F4" s="1305"/>
      <c r="G4" s="1305"/>
      <c r="H4" s="1305"/>
      <c r="I4" s="1305"/>
      <c r="J4" s="1305"/>
      <c r="K4" s="1305"/>
      <c r="L4" s="1305"/>
      <c r="M4" s="119"/>
      <c r="N4" s="119"/>
      <c r="O4" s="119"/>
      <c r="P4" s="1"/>
      <c r="Q4" s="1"/>
      <c r="R4" s="1"/>
      <c r="S4" s="1"/>
    </row>
    <row r="5" spans="1:28" x14ac:dyDescent="0.2">
      <c r="B5" s="4" t="s">
        <v>6</v>
      </c>
      <c r="C5" s="1305" t="s">
        <v>7</v>
      </c>
      <c r="D5" s="1305"/>
      <c r="E5" s="1305"/>
      <c r="F5" s="1305"/>
      <c r="G5" s="1305"/>
      <c r="H5" s="1305"/>
      <c r="I5" s="1305"/>
      <c r="J5" s="1305"/>
      <c r="K5" s="1305"/>
      <c r="L5" s="1305"/>
      <c r="M5" s="119"/>
      <c r="N5" s="119"/>
      <c r="O5" s="119"/>
      <c r="P5" s="1"/>
      <c r="Q5" s="1"/>
      <c r="R5" s="1"/>
      <c r="S5" s="1"/>
      <c r="T5" s="1308"/>
      <c r="U5" s="1308"/>
      <c r="V5" s="1308"/>
      <c r="W5" s="1308"/>
      <c r="X5" s="1308"/>
      <c r="Y5" s="1308"/>
      <c r="Z5" s="1308"/>
      <c r="AA5" s="1308"/>
      <c r="AB5" s="1308"/>
    </row>
    <row r="6" spans="1:28" x14ac:dyDescent="0.2">
      <c r="B6" s="4" t="s">
        <v>8</v>
      </c>
      <c r="C6" s="1305" t="s">
        <v>9</v>
      </c>
      <c r="D6" s="1305"/>
      <c r="E6" s="1305"/>
      <c r="F6" s="1305"/>
      <c r="G6" s="1305"/>
      <c r="H6" s="1305"/>
      <c r="I6" s="1305"/>
      <c r="J6" s="1305"/>
      <c r="K6" s="1305"/>
      <c r="L6" s="1305"/>
      <c r="M6" s="119"/>
      <c r="N6" s="119"/>
      <c r="O6" s="119"/>
      <c r="P6" s="1"/>
      <c r="Q6" s="1"/>
      <c r="R6" s="1"/>
      <c r="S6" s="1"/>
    </row>
    <row r="7" spans="1:28" x14ac:dyDescent="0.2">
      <c r="B7" s="4" t="s">
        <v>10</v>
      </c>
      <c r="C7" s="1305" t="s">
        <v>11</v>
      </c>
      <c r="D7" s="1305"/>
      <c r="E7" s="1305"/>
      <c r="F7" s="1305"/>
      <c r="G7" s="1305"/>
      <c r="H7" s="1305"/>
      <c r="I7" s="1305"/>
      <c r="J7" s="1305"/>
      <c r="K7" s="1305"/>
      <c r="L7" s="1305"/>
      <c r="M7" s="119"/>
      <c r="N7" s="119"/>
      <c r="O7" s="119"/>
      <c r="P7" s="1"/>
      <c r="Q7" s="1"/>
      <c r="R7" s="1"/>
      <c r="S7" s="1"/>
    </row>
    <row r="8" spans="1:28" ht="34.5" customHeight="1" x14ac:dyDescent="0.2">
      <c r="B8" s="4" t="s">
        <v>12</v>
      </c>
      <c r="C8" s="1305" t="s">
        <v>13</v>
      </c>
      <c r="D8" s="1305"/>
      <c r="E8" s="1305"/>
      <c r="F8" s="1305"/>
      <c r="G8" s="1305"/>
      <c r="H8" s="1305"/>
      <c r="I8" s="1305"/>
      <c r="J8" s="1305"/>
      <c r="K8" s="1305"/>
      <c r="L8" s="1305"/>
      <c r="M8" s="119"/>
      <c r="N8" s="119"/>
      <c r="O8" s="119"/>
      <c r="P8" s="6"/>
      <c r="Q8" s="6"/>
      <c r="R8" s="6"/>
      <c r="S8" s="6"/>
    </row>
    <row r="9" spans="1:28" ht="34.5" customHeight="1" x14ac:dyDescent="0.2">
      <c r="B9" s="4" t="s">
        <v>14</v>
      </c>
      <c r="C9" s="1305" t="s">
        <v>15</v>
      </c>
      <c r="D9" s="1305"/>
      <c r="E9" s="1305"/>
      <c r="F9" s="1305"/>
      <c r="G9" s="1305"/>
      <c r="H9" s="1305"/>
      <c r="I9" s="1305"/>
      <c r="J9" s="1305"/>
      <c r="K9" s="1305"/>
      <c r="L9" s="1305"/>
      <c r="M9" s="119"/>
      <c r="N9" s="119"/>
      <c r="O9" s="119"/>
      <c r="P9" s="63"/>
      <c r="Q9" s="63"/>
      <c r="R9" s="63"/>
      <c r="S9" s="63"/>
    </row>
    <row r="10" spans="1:28" x14ac:dyDescent="0.2">
      <c r="B10" s="6"/>
      <c r="C10" s="10"/>
      <c r="D10" s="6"/>
      <c r="E10" s="11"/>
      <c r="F10" s="521"/>
      <c r="G10" s="576"/>
      <c r="H10" s="585"/>
      <c r="I10" s="523"/>
      <c r="J10" s="523"/>
      <c r="K10" s="256"/>
      <c r="L10" s="442"/>
      <c r="M10" s="12"/>
      <c r="N10" s="12"/>
      <c r="O10" s="12"/>
      <c r="P10" s="6"/>
      <c r="Q10" s="6"/>
      <c r="R10" s="6"/>
      <c r="S10" s="6"/>
    </row>
    <row r="11" spans="1:28" x14ac:dyDescent="0.2">
      <c r="B11" s="6"/>
      <c r="C11" s="10"/>
      <c r="D11" s="6"/>
      <c r="E11" s="11"/>
      <c r="F11" s="521"/>
      <c r="G11" s="576"/>
      <c r="H11" s="585"/>
      <c r="I11" s="523"/>
      <c r="J11" s="523"/>
      <c r="K11" s="256"/>
      <c r="L11" s="442"/>
      <c r="M11" s="12"/>
      <c r="N11" s="12"/>
      <c r="O11" s="12"/>
      <c r="P11" s="6"/>
      <c r="Q11" s="6"/>
      <c r="R11" s="6"/>
      <c r="S11" s="6"/>
    </row>
    <row r="12" spans="1:28" ht="13.5" thickBot="1" x14ac:dyDescent="0.25">
      <c r="B12" s="273"/>
      <c r="C12" s="755"/>
      <c r="D12" s="273"/>
      <c r="E12" s="756"/>
      <c r="F12" s="523"/>
      <c r="G12" s="576"/>
      <c r="H12" s="585"/>
      <c r="I12" s="523"/>
      <c r="J12" s="523"/>
      <c r="K12" s="757"/>
      <c r="L12" s="758"/>
      <c r="M12" s="759"/>
      <c r="N12" s="759"/>
      <c r="O12" s="759"/>
      <c r="P12" s="273"/>
      <c r="Q12" s="273"/>
      <c r="R12" s="273"/>
      <c r="S12" s="273"/>
    </row>
    <row r="13" spans="1:28" ht="45" customHeight="1" x14ac:dyDescent="0.2">
      <c r="A13" s="1547" t="s">
        <v>16</v>
      </c>
      <c r="B13" s="1548"/>
      <c r="C13" s="1548"/>
      <c r="D13" s="1548"/>
      <c r="E13" s="1548"/>
      <c r="F13" s="1548"/>
      <c r="G13" s="1548"/>
      <c r="H13" s="1548"/>
      <c r="I13" s="1548"/>
      <c r="J13" s="1548"/>
      <c r="K13" s="1548"/>
      <c r="L13" s="1557" t="s">
        <v>454</v>
      </c>
      <c r="M13" s="1553" t="s">
        <v>18</v>
      </c>
      <c r="N13" s="1553"/>
      <c r="O13" s="1554"/>
      <c r="P13" s="1555" t="s">
        <v>19</v>
      </c>
      <c r="Q13" s="1555" t="s">
        <v>20</v>
      </c>
      <c r="R13" s="1555" t="s">
        <v>21</v>
      </c>
      <c r="S13" s="1549" t="s">
        <v>455</v>
      </c>
      <c r="T13" s="13"/>
      <c r="U13" s="13"/>
      <c r="V13" s="13"/>
    </row>
    <row r="14" spans="1:28" ht="56.25" customHeight="1" thickBot="1" x14ac:dyDescent="0.3">
      <c r="A14" s="964" t="s">
        <v>23</v>
      </c>
      <c r="B14" s="969" t="s">
        <v>24</v>
      </c>
      <c r="C14" s="969" t="s">
        <v>25</v>
      </c>
      <c r="D14" s="969" t="s">
        <v>26</v>
      </c>
      <c r="E14" s="969" t="s">
        <v>456</v>
      </c>
      <c r="F14" s="965" t="s">
        <v>28</v>
      </c>
      <c r="G14" s="966" t="s">
        <v>457</v>
      </c>
      <c r="H14" s="967" t="s">
        <v>458</v>
      </c>
      <c r="I14" s="965" t="s">
        <v>459</v>
      </c>
      <c r="J14" s="965" t="s">
        <v>460</v>
      </c>
      <c r="K14" s="1291" t="s">
        <v>461</v>
      </c>
      <c r="L14" s="1558"/>
      <c r="M14" s="1293" t="s">
        <v>30</v>
      </c>
      <c r="N14" s="968" t="s">
        <v>29</v>
      </c>
      <c r="O14" s="968" t="s">
        <v>31</v>
      </c>
      <c r="P14" s="1556"/>
      <c r="Q14" s="1556"/>
      <c r="R14" s="1556"/>
      <c r="S14" s="1550"/>
    </row>
    <row r="15" spans="1:28" ht="16.5" customHeight="1" thickBot="1" x14ac:dyDescent="0.3">
      <c r="A15" s="1003" t="s">
        <v>32</v>
      </c>
      <c r="B15" s="1551" t="s">
        <v>33</v>
      </c>
      <c r="C15" s="1552"/>
      <c r="D15" s="1552"/>
      <c r="E15" s="1552"/>
      <c r="F15" s="1552"/>
      <c r="G15" s="1552"/>
      <c r="H15" s="1552"/>
      <c r="I15" s="1552"/>
      <c r="J15" s="1552"/>
      <c r="K15" s="1552"/>
      <c r="L15" s="1294">
        <f>L255</f>
        <v>7503512</v>
      </c>
      <c r="M15" s="1005"/>
      <c r="N15" s="1005"/>
      <c r="O15" s="1005"/>
      <c r="P15" s="1006"/>
      <c r="Q15" s="1006"/>
      <c r="R15" s="1006"/>
      <c r="S15" s="1007"/>
    </row>
    <row r="16" spans="1:28" ht="16.5" thickBot="1" x14ac:dyDescent="0.3">
      <c r="A16" s="1008"/>
      <c r="B16" s="1009"/>
      <c r="C16" s="1009"/>
      <c r="D16" s="1009"/>
      <c r="E16" s="1009"/>
      <c r="F16" s="1010"/>
      <c r="G16" s="1011"/>
      <c r="H16" s="586"/>
      <c r="I16" s="1010"/>
      <c r="J16" s="1010"/>
      <c r="K16" s="1012"/>
      <c r="L16" s="1295"/>
      <c r="M16" s="1013"/>
      <c r="N16" s="1013"/>
      <c r="O16" s="1013"/>
      <c r="P16" s="1013"/>
      <c r="Q16" s="1013"/>
      <c r="R16" s="1013"/>
      <c r="S16" s="1014"/>
    </row>
    <row r="17" spans="1:19" ht="16.5" thickBot="1" x14ac:dyDescent="0.25">
      <c r="A17" s="1015" t="s">
        <v>34</v>
      </c>
      <c r="B17" s="1016" t="s">
        <v>35</v>
      </c>
      <c r="C17" s="1017"/>
      <c r="D17" s="1017"/>
      <c r="E17" s="1017"/>
      <c r="F17" s="1017"/>
      <c r="G17" s="1017"/>
      <c r="H17" s="1017"/>
      <c r="I17" s="1017"/>
      <c r="J17" s="1017"/>
      <c r="K17" s="1292"/>
      <c r="L17" s="1018"/>
      <c r="M17" s="1016"/>
      <c r="N17" s="1017"/>
      <c r="O17" s="1017"/>
      <c r="P17" s="1184"/>
      <c r="Q17" s="1017"/>
      <c r="R17" s="1017"/>
      <c r="S17" s="1019"/>
    </row>
    <row r="18" spans="1:19" ht="16.5" thickBot="1" x14ac:dyDescent="0.25">
      <c r="A18" s="1020" t="s">
        <v>36</v>
      </c>
      <c r="B18" s="1021"/>
      <c r="C18" s="1021"/>
      <c r="D18" s="1021"/>
      <c r="E18" s="1021"/>
      <c r="F18" s="1022"/>
      <c r="G18" s="1023"/>
      <c r="H18" s="1024"/>
      <c r="I18" s="1022"/>
      <c r="J18" s="1022"/>
      <c r="K18" s="1025"/>
      <c r="L18" s="1296"/>
      <c r="M18" s="972"/>
      <c r="N18" s="972"/>
      <c r="O18" s="972"/>
      <c r="P18" s="1567" t="s">
        <v>462</v>
      </c>
      <c r="Q18" s="972"/>
      <c r="R18" s="1026" t="s">
        <v>463</v>
      </c>
      <c r="S18" s="1027"/>
    </row>
    <row r="19" spans="1:19" ht="16.5" thickBot="1" x14ac:dyDescent="0.3">
      <c r="A19" s="760" t="s">
        <v>37</v>
      </c>
      <c r="B19" s="761"/>
      <c r="C19" s="1536" t="s">
        <v>38</v>
      </c>
      <c r="D19" s="762" t="s">
        <v>39</v>
      </c>
      <c r="E19" s="1028" t="s">
        <v>40</v>
      </c>
      <c r="F19" s="763">
        <f>'DGPOG_PAA-2025'!F19</f>
        <v>130.43</v>
      </c>
      <c r="G19" s="577">
        <f>+GM_PAA_2025!G19</f>
        <v>3</v>
      </c>
      <c r="H19" s="573">
        <f>+'DGPOG_PAA-2025'!G19</f>
        <v>0</v>
      </c>
      <c r="I19" s="595">
        <f>+'DGH_PAA-2025 '!G19</f>
        <v>0</v>
      </c>
      <c r="J19" s="596">
        <f>IGOTCI_PAA_2025!G19</f>
        <v>0</v>
      </c>
      <c r="K19" s="1029">
        <f>+J19+I19+H19+G19</f>
        <v>3</v>
      </c>
      <c r="L19" s="1297">
        <f>+K19*F19</f>
        <v>391.29</v>
      </c>
      <c r="M19" s="970"/>
      <c r="N19" s="1031"/>
      <c r="O19" s="970"/>
      <c r="P19" s="1568"/>
      <c r="Q19" s="970"/>
      <c r="R19" s="1032" t="s">
        <v>463</v>
      </c>
      <c r="S19" s="1033"/>
    </row>
    <row r="20" spans="1:19" ht="16.5" thickBot="1" x14ac:dyDescent="0.3">
      <c r="A20" s="764" t="s">
        <v>42</v>
      </c>
      <c r="B20" s="765"/>
      <c r="C20" s="1535"/>
      <c r="D20" s="766" t="s">
        <v>43</v>
      </c>
      <c r="E20" s="767" t="s">
        <v>40</v>
      </c>
      <c r="F20" s="768">
        <v>85</v>
      </c>
      <c r="G20" s="577">
        <f>+GM_PAA_2025!G20</f>
        <v>5</v>
      </c>
      <c r="H20" s="573">
        <f>+'DGPOG_PAA-2025'!G20</f>
        <v>10</v>
      </c>
      <c r="I20" s="595">
        <f>+'DGH_PAA-2025 '!G20</f>
        <v>5</v>
      </c>
      <c r="J20" s="596">
        <f>IGOTCI_PAA_2025!G20</f>
        <v>5</v>
      </c>
      <c r="K20" s="1029">
        <f t="shared" ref="K20:K22" si="0">+J20+I20+H20+G20</f>
        <v>25</v>
      </c>
      <c r="L20" s="1297">
        <f t="shared" ref="L20:L22" si="1">+K20*F20</f>
        <v>2125</v>
      </c>
      <c r="M20" s="973"/>
      <c r="N20" s="1034"/>
      <c r="O20" s="973"/>
      <c r="P20" s="1568"/>
      <c r="Q20" s="973"/>
      <c r="R20" s="1035" t="s">
        <v>463</v>
      </c>
      <c r="S20" s="1027"/>
    </row>
    <row r="21" spans="1:19" ht="16.5" thickBot="1" x14ac:dyDescent="0.3">
      <c r="A21" s="782" t="s">
        <v>44</v>
      </c>
      <c r="B21" s="775"/>
      <c r="C21" s="1537"/>
      <c r="D21" s="778" t="s">
        <v>45</v>
      </c>
      <c r="E21" s="783" t="s">
        <v>40</v>
      </c>
      <c r="F21" s="779">
        <v>38</v>
      </c>
      <c r="G21" s="577">
        <f>+GM_PAA_2025!G21</f>
        <v>5</v>
      </c>
      <c r="H21" s="573">
        <f>+'DGPOG_PAA-2025'!G21</f>
        <v>0</v>
      </c>
      <c r="I21" s="595">
        <f>+'DGH_PAA-2025 '!G21</f>
        <v>0</v>
      </c>
      <c r="J21" s="596">
        <f>IGOTCI_PAA_2025!G21</f>
        <v>0</v>
      </c>
      <c r="K21" s="1029">
        <f t="shared" si="0"/>
        <v>5</v>
      </c>
      <c r="L21" s="1297">
        <f t="shared" si="1"/>
        <v>190</v>
      </c>
      <c r="M21" s="971"/>
      <c r="N21" s="1036"/>
      <c r="O21" s="971"/>
      <c r="P21" s="1568"/>
      <c r="Q21" s="971"/>
      <c r="R21" s="1037" t="s">
        <v>463</v>
      </c>
      <c r="S21" s="1038"/>
    </row>
    <row r="22" spans="1:19" ht="16.5" thickBot="1" x14ac:dyDescent="0.3">
      <c r="A22" s="1039" t="s">
        <v>46</v>
      </c>
      <c r="B22" s="1040"/>
      <c r="C22" s="1535" t="s">
        <v>47</v>
      </c>
      <c r="D22" s="772" t="s">
        <v>48</v>
      </c>
      <c r="E22" s="1041" t="s">
        <v>40</v>
      </c>
      <c r="F22" s="1042">
        <v>360</v>
      </c>
      <c r="G22" s="577">
        <f>+GM_PAA_2025!G22</f>
        <v>1</v>
      </c>
      <c r="H22" s="573">
        <f>+'DGPOG_PAA-2025'!G22</f>
        <v>0</v>
      </c>
      <c r="I22" s="595">
        <f>+'DGH_PAA-2025 '!G22</f>
        <v>0</v>
      </c>
      <c r="J22" s="596">
        <f>IGOTCI_PAA_2025!G22</f>
        <v>6</v>
      </c>
      <c r="K22" s="1029">
        <f t="shared" si="0"/>
        <v>7</v>
      </c>
      <c r="L22" s="1297">
        <f t="shared" si="1"/>
        <v>2520</v>
      </c>
      <c r="M22" s="974"/>
      <c r="N22" s="1043"/>
      <c r="O22" s="974"/>
      <c r="P22" s="1568"/>
      <c r="Q22" s="974"/>
      <c r="R22" s="1044" t="s">
        <v>463</v>
      </c>
      <c r="S22" s="1045"/>
    </row>
    <row r="23" spans="1:19" ht="16.5" thickBot="1" x14ac:dyDescent="0.3">
      <c r="A23" s="764" t="s">
        <v>49</v>
      </c>
      <c r="B23" s="765"/>
      <c r="C23" s="1535"/>
      <c r="D23" s="766" t="s">
        <v>50</v>
      </c>
      <c r="E23" s="767" t="s">
        <v>40</v>
      </c>
      <c r="F23" s="768">
        <v>360</v>
      </c>
      <c r="G23" s="577">
        <f>+GM_PAA_2025!G23</f>
        <v>1</v>
      </c>
      <c r="H23" s="573">
        <f>+'DGPOG_PAA-2025'!G23</f>
        <v>0</v>
      </c>
      <c r="I23" s="595">
        <f>+'DGH_PAA-2025 '!G23</f>
        <v>0</v>
      </c>
      <c r="J23" s="596">
        <f>IGOTCI_PAA_2025!G23</f>
        <v>0</v>
      </c>
      <c r="K23" s="1029">
        <f t="shared" ref="K23:K29" si="2">+J23+I23+H23+G23</f>
        <v>1</v>
      </c>
      <c r="L23" s="1298">
        <f t="shared" ref="L23:L67" si="3">+K23*F23</f>
        <v>360</v>
      </c>
      <c r="M23" s="973"/>
      <c r="N23" s="1034"/>
      <c r="O23" s="973"/>
      <c r="P23" s="1568"/>
      <c r="Q23" s="973"/>
      <c r="R23" s="1035" t="s">
        <v>463</v>
      </c>
      <c r="S23" s="1027"/>
    </row>
    <row r="24" spans="1:19" ht="16.5" thickBot="1" x14ac:dyDescent="0.3">
      <c r="A24" s="764" t="s">
        <v>51</v>
      </c>
      <c r="B24" s="765"/>
      <c r="C24" s="1535"/>
      <c r="D24" s="766" t="s">
        <v>52</v>
      </c>
      <c r="E24" s="767" t="s">
        <v>40</v>
      </c>
      <c r="F24" s="768">
        <f>'DGPOG_PAA-2025'!F24</f>
        <v>300</v>
      </c>
      <c r="G24" s="577">
        <f>+GM_PAA_2025!G24</f>
        <v>1</v>
      </c>
      <c r="H24" s="573">
        <f>+'DGPOG_PAA-2025'!G24</f>
        <v>20</v>
      </c>
      <c r="I24" s="595">
        <f>+'DGH_PAA-2025 '!G24</f>
        <v>0</v>
      </c>
      <c r="J24" s="596">
        <f>IGOTCI_PAA_2025!G24</f>
        <v>6</v>
      </c>
      <c r="K24" s="1029">
        <f>+J24+I24+H24+G24</f>
        <v>27</v>
      </c>
      <c r="L24" s="1298">
        <f t="shared" si="3"/>
        <v>8100</v>
      </c>
      <c r="M24" s="973"/>
      <c r="N24" s="1034"/>
      <c r="O24" s="973"/>
      <c r="P24" s="1568"/>
      <c r="Q24" s="973"/>
      <c r="R24" s="1035" t="s">
        <v>463</v>
      </c>
      <c r="S24" s="1027"/>
    </row>
    <row r="25" spans="1:19" ht="16.5" thickBot="1" x14ac:dyDescent="0.3">
      <c r="A25" s="769" t="s">
        <v>53</v>
      </c>
      <c r="B25" s="770"/>
      <c r="C25" s="1535"/>
      <c r="D25" s="766" t="s">
        <v>54</v>
      </c>
      <c r="E25" s="790" t="s">
        <v>40</v>
      </c>
      <c r="F25" s="771">
        <v>285</v>
      </c>
      <c r="G25" s="577">
        <f>+GM_PAA_2025!G25</f>
        <v>1</v>
      </c>
      <c r="H25" s="573">
        <f>+'DGPOG_PAA-2025'!G25</f>
        <v>0</v>
      </c>
      <c r="I25" s="595">
        <f>+'DGH_PAA-2025 '!G25</f>
        <v>2</v>
      </c>
      <c r="J25" s="596">
        <f>IGOTCI_PAA_2025!G25</f>
        <v>0</v>
      </c>
      <c r="K25" s="1029">
        <f t="shared" si="2"/>
        <v>3</v>
      </c>
      <c r="L25" s="1298">
        <f t="shared" si="3"/>
        <v>855</v>
      </c>
      <c r="M25" s="975"/>
      <c r="N25" s="1047"/>
      <c r="O25" s="975"/>
      <c r="P25" s="1568"/>
      <c r="Q25" s="975"/>
      <c r="R25" s="1048" t="s">
        <v>463</v>
      </c>
      <c r="S25" s="1049"/>
    </row>
    <row r="26" spans="1:19" ht="16.5" thickBot="1" x14ac:dyDescent="0.3">
      <c r="A26" s="760" t="s">
        <v>55</v>
      </c>
      <c r="B26" s="761"/>
      <c r="C26" s="1536" t="s">
        <v>56</v>
      </c>
      <c r="D26" s="1050" t="s">
        <v>57</v>
      </c>
      <c r="E26" s="596" t="s">
        <v>58</v>
      </c>
      <c r="F26" s="763">
        <v>1800</v>
      </c>
      <c r="G26" s="577">
        <f>+GM_PAA_2025!G26</f>
        <v>0</v>
      </c>
      <c r="H26" s="573">
        <f>+'DGPOG_PAA-2025'!G26</f>
        <v>0</v>
      </c>
      <c r="I26" s="595">
        <f>+'DGH_PAA-2025 '!G26</f>
        <v>0</v>
      </c>
      <c r="J26" s="596">
        <f>IGOTCI_PAA_2025!G26</f>
        <v>0</v>
      </c>
      <c r="K26" s="1029">
        <f t="shared" si="2"/>
        <v>0</v>
      </c>
      <c r="L26" s="1298">
        <f t="shared" si="3"/>
        <v>0</v>
      </c>
      <c r="M26" s="970"/>
      <c r="N26" s="1031"/>
      <c r="O26" s="970"/>
      <c r="P26" s="1568"/>
      <c r="Q26" s="970"/>
      <c r="R26" s="1032" t="s">
        <v>463</v>
      </c>
      <c r="S26" s="1033"/>
    </row>
    <row r="27" spans="1:19" ht="16.5" thickBot="1" x14ac:dyDescent="0.3">
      <c r="A27" s="764" t="s">
        <v>59</v>
      </c>
      <c r="B27" s="765"/>
      <c r="C27" s="1535"/>
      <c r="D27" s="772" t="s">
        <v>60</v>
      </c>
      <c r="E27" s="767" t="s">
        <v>58</v>
      </c>
      <c r="F27" s="768">
        <v>2300</v>
      </c>
      <c r="G27" s="577">
        <f>+GM_PAA_2025!G27</f>
        <v>0</v>
      </c>
      <c r="H27" s="573">
        <f>+'DGPOG_PAA-2025'!G27</f>
        <v>0</v>
      </c>
      <c r="I27" s="595">
        <f>+'DGH_PAA-2025 '!G27</f>
        <v>0</v>
      </c>
      <c r="J27" s="596">
        <f>IGOTCI_PAA_2025!G27</f>
        <v>0</v>
      </c>
      <c r="K27" s="1029">
        <f t="shared" si="2"/>
        <v>0</v>
      </c>
      <c r="L27" s="1298">
        <f t="shared" si="3"/>
        <v>0</v>
      </c>
      <c r="M27" s="973"/>
      <c r="N27" s="1034"/>
      <c r="O27" s="973"/>
      <c r="P27" s="1568"/>
      <c r="Q27" s="973"/>
      <c r="R27" s="1035" t="s">
        <v>463</v>
      </c>
      <c r="S27" s="1027"/>
    </row>
    <row r="28" spans="1:19" ht="16.5" thickBot="1" x14ac:dyDescent="0.3">
      <c r="A28" s="782" t="s">
        <v>61</v>
      </c>
      <c r="B28" s="775"/>
      <c r="C28" s="1537"/>
      <c r="D28" s="778" t="s">
        <v>62</v>
      </c>
      <c r="E28" s="783" t="s">
        <v>58</v>
      </c>
      <c r="F28" s="779">
        <v>1800</v>
      </c>
      <c r="G28" s="577">
        <f>+GM_PAA_2025!G28</f>
        <v>0</v>
      </c>
      <c r="H28" s="573">
        <f>+'DGPOG_PAA-2025'!G28</f>
        <v>0</v>
      </c>
      <c r="I28" s="595">
        <f>+'DGH_PAA-2025 '!G28</f>
        <v>0</v>
      </c>
      <c r="J28" s="596">
        <f>IGOTCI_PAA_2025!G28</f>
        <v>0</v>
      </c>
      <c r="K28" s="1029">
        <f t="shared" si="2"/>
        <v>0</v>
      </c>
      <c r="L28" s="1298">
        <f t="shared" si="3"/>
        <v>0</v>
      </c>
      <c r="M28" s="971"/>
      <c r="N28" s="1036"/>
      <c r="O28" s="971"/>
      <c r="P28" s="1568"/>
      <c r="Q28" s="971"/>
      <c r="R28" s="1037" t="s">
        <v>463</v>
      </c>
      <c r="S28" s="1038"/>
    </row>
    <row r="29" spans="1:19" ht="16.5" thickBot="1" x14ac:dyDescent="0.3">
      <c r="A29" s="760" t="s">
        <v>63</v>
      </c>
      <c r="B29" s="761"/>
      <c r="C29" s="1536" t="s">
        <v>64</v>
      </c>
      <c r="D29" s="762" t="s">
        <v>65</v>
      </c>
      <c r="E29" s="596" t="s">
        <v>58</v>
      </c>
      <c r="F29" s="763">
        <v>985.45</v>
      </c>
      <c r="G29" s="577">
        <f>+GM_PAA_2025!G29</f>
        <v>0</v>
      </c>
      <c r="H29" s="573">
        <f>+'DGPOG_PAA-2025'!G29</f>
        <v>0</v>
      </c>
      <c r="I29" s="595">
        <f>+'DGH_PAA-2025 '!G29</f>
        <v>1</v>
      </c>
      <c r="J29" s="596">
        <f>IGOTCI_PAA_2025!G29</f>
        <v>0</v>
      </c>
      <c r="K29" s="1029">
        <f t="shared" si="2"/>
        <v>1</v>
      </c>
      <c r="L29" s="1298">
        <f t="shared" si="3"/>
        <v>985.45</v>
      </c>
      <c r="M29" s="970"/>
      <c r="N29" s="1031"/>
      <c r="O29" s="970"/>
      <c r="P29" s="1568"/>
      <c r="Q29" s="970"/>
      <c r="R29" s="1032" t="s">
        <v>463</v>
      </c>
      <c r="S29" s="1033"/>
    </row>
    <row r="30" spans="1:19" ht="16.5" thickBot="1" x14ac:dyDescent="0.3">
      <c r="A30" s="764" t="s">
        <v>66</v>
      </c>
      <c r="B30" s="765"/>
      <c r="C30" s="1535"/>
      <c r="D30" s="766" t="s">
        <v>67</v>
      </c>
      <c r="E30" s="767" t="s">
        <v>58</v>
      </c>
      <c r="F30" s="768">
        <v>360.4</v>
      </c>
      <c r="G30" s="577">
        <f>+GM_PAA_2025!G30</f>
        <v>0</v>
      </c>
      <c r="H30" s="573">
        <f>+'DGPOG_PAA-2025'!G30</f>
        <v>0</v>
      </c>
      <c r="I30" s="595">
        <f>+'DGH_PAA-2025 '!G30</f>
        <v>1</v>
      </c>
      <c r="J30" s="596">
        <f>IGOTCI_PAA_2025!G30</f>
        <v>0</v>
      </c>
      <c r="K30" s="1029">
        <f t="shared" ref="K30:K43" si="4">+J30+I30+H30+G30</f>
        <v>1</v>
      </c>
      <c r="L30" s="1298">
        <f t="shared" si="3"/>
        <v>360.4</v>
      </c>
      <c r="M30" s="973"/>
      <c r="N30" s="1034"/>
      <c r="O30" s="973"/>
      <c r="P30" s="1568"/>
      <c r="Q30" s="973"/>
      <c r="R30" s="1035" t="s">
        <v>463</v>
      </c>
      <c r="S30" s="1027"/>
    </row>
    <row r="31" spans="1:19" ht="16.5" thickBot="1" x14ac:dyDescent="0.3">
      <c r="A31" s="764" t="s">
        <v>68</v>
      </c>
      <c r="B31" s="765"/>
      <c r="C31" s="1535"/>
      <c r="D31" s="766" t="s">
        <v>69</v>
      </c>
      <c r="E31" s="767" t="s">
        <v>58</v>
      </c>
      <c r="F31" s="768">
        <v>433.1</v>
      </c>
      <c r="G31" s="577">
        <f>+GM_PAA_2025!G31</f>
        <v>0</v>
      </c>
      <c r="H31" s="573">
        <f>+'DGPOG_PAA-2025'!G31</f>
        <v>0</v>
      </c>
      <c r="I31" s="595">
        <f>+'DGH_PAA-2025 '!G31</f>
        <v>1</v>
      </c>
      <c r="J31" s="596">
        <f>IGOTCI_PAA_2025!G31</f>
        <v>0</v>
      </c>
      <c r="K31" s="1029">
        <f t="shared" si="4"/>
        <v>1</v>
      </c>
      <c r="L31" s="1298">
        <f t="shared" si="3"/>
        <v>433.1</v>
      </c>
      <c r="M31" s="973"/>
      <c r="N31" s="1034"/>
      <c r="O31" s="973"/>
      <c r="P31" s="1568"/>
      <c r="Q31" s="973"/>
      <c r="R31" s="1035" t="s">
        <v>463</v>
      </c>
      <c r="S31" s="1027"/>
    </row>
    <row r="32" spans="1:19" ht="16.5" thickBot="1" x14ac:dyDescent="0.3">
      <c r="A32" s="764" t="s">
        <v>70</v>
      </c>
      <c r="B32" s="765"/>
      <c r="C32" s="1535"/>
      <c r="D32" s="766" t="s">
        <v>71</v>
      </c>
      <c r="E32" s="767" t="s">
        <v>58</v>
      </c>
      <c r="F32" s="768">
        <v>666.2</v>
      </c>
      <c r="G32" s="577">
        <f>+GM_PAA_2025!G32</f>
        <v>0</v>
      </c>
      <c r="H32" s="573">
        <f>+'DGPOG_PAA-2025'!G32</f>
        <v>0</v>
      </c>
      <c r="I32" s="595">
        <f>+'DGH_PAA-2025 '!G32</f>
        <v>1</v>
      </c>
      <c r="J32" s="596">
        <f>IGOTCI_PAA_2025!G32</f>
        <v>0</v>
      </c>
      <c r="K32" s="1029">
        <f t="shared" si="4"/>
        <v>1</v>
      </c>
      <c r="L32" s="1298">
        <f t="shared" si="3"/>
        <v>666.2</v>
      </c>
      <c r="M32" s="973"/>
      <c r="N32" s="1034"/>
      <c r="O32" s="973"/>
      <c r="P32" s="1568"/>
      <c r="Q32" s="973"/>
      <c r="R32" s="1035" t="s">
        <v>463</v>
      </c>
      <c r="S32" s="1027"/>
    </row>
    <row r="33" spans="1:19" ht="16.5" thickBot="1" x14ac:dyDescent="0.3">
      <c r="A33" s="764" t="s">
        <v>72</v>
      </c>
      <c r="B33" s="765"/>
      <c r="C33" s="1535"/>
      <c r="D33" s="766" t="s">
        <v>464</v>
      </c>
      <c r="E33" s="767" t="s">
        <v>58</v>
      </c>
      <c r="F33" s="768">
        <v>1800</v>
      </c>
      <c r="G33" s="577">
        <f>+GM_PAA_2025!G33</f>
        <v>0</v>
      </c>
      <c r="H33" s="573">
        <f>+'DGPOG_PAA-2025'!G33</f>
        <v>0</v>
      </c>
      <c r="I33" s="595">
        <f>+'DGH_PAA-2025 '!G33</f>
        <v>1</v>
      </c>
      <c r="J33" s="596">
        <f>IGOTCI_PAA_2025!G33</f>
        <v>0</v>
      </c>
      <c r="K33" s="1029">
        <f t="shared" si="4"/>
        <v>1</v>
      </c>
      <c r="L33" s="1046">
        <f t="shared" si="3"/>
        <v>1800</v>
      </c>
      <c r="M33" s="973"/>
      <c r="N33" s="1034"/>
      <c r="O33" s="973"/>
      <c r="P33" s="1568"/>
      <c r="Q33" s="973"/>
      <c r="R33" s="1035" t="s">
        <v>463</v>
      </c>
      <c r="S33" s="1027"/>
    </row>
    <row r="34" spans="1:19" ht="16.5" thickBot="1" x14ac:dyDescent="0.3">
      <c r="A34" s="764" t="s">
        <v>74</v>
      </c>
      <c r="B34" s="765"/>
      <c r="C34" s="1535"/>
      <c r="D34" s="766" t="s">
        <v>465</v>
      </c>
      <c r="E34" s="767" t="s">
        <v>58</v>
      </c>
      <c r="F34" s="768">
        <v>2400</v>
      </c>
      <c r="G34" s="577">
        <f>+GM_PAA_2025!G34</f>
        <v>0</v>
      </c>
      <c r="H34" s="573">
        <f>+'DGPOG_PAA-2025'!G34</f>
        <v>0</v>
      </c>
      <c r="I34" s="595">
        <f>+'DGH_PAA-2025 '!G34</f>
        <v>1</v>
      </c>
      <c r="J34" s="596">
        <f>IGOTCI_PAA_2025!G34</f>
        <v>0</v>
      </c>
      <c r="K34" s="1029">
        <f t="shared" si="4"/>
        <v>1</v>
      </c>
      <c r="L34" s="1046">
        <f t="shared" si="3"/>
        <v>2400</v>
      </c>
      <c r="M34" s="973"/>
      <c r="N34" s="1034"/>
      <c r="O34" s="973"/>
      <c r="P34" s="1568"/>
      <c r="Q34" s="973"/>
      <c r="R34" s="1035" t="s">
        <v>463</v>
      </c>
      <c r="S34" s="1027"/>
    </row>
    <row r="35" spans="1:19" ht="16.5" thickBot="1" x14ac:dyDescent="0.3">
      <c r="A35" s="764" t="s">
        <v>76</v>
      </c>
      <c r="B35" s="765"/>
      <c r="C35" s="1535"/>
      <c r="D35" s="766" t="s">
        <v>466</v>
      </c>
      <c r="E35" s="767" t="s">
        <v>58</v>
      </c>
      <c r="F35" s="768">
        <v>2500</v>
      </c>
      <c r="G35" s="577">
        <f>+GM_PAA_2025!G35</f>
        <v>0</v>
      </c>
      <c r="H35" s="573">
        <f>+'DGPOG_PAA-2025'!G35</f>
        <v>0</v>
      </c>
      <c r="I35" s="595">
        <f>+'DGH_PAA-2025 '!G35</f>
        <v>1</v>
      </c>
      <c r="J35" s="596">
        <f>IGOTCI_PAA_2025!G35</f>
        <v>0</v>
      </c>
      <c r="K35" s="1029">
        <f t="shared" si="4"/>
        <v>1</v>
      </c>
      <c r="L35" s="1046">
        <f t="shared" si="3"/>
        <v>2500</v>
      </c>
      <c r="M35" s="973"/>
      <c r="N35" s="1034"/>
      <c r="O35" s="973"/>
      <c r="P35" s="1568"/>
      <c r="Q35" s="973"/>
      <c r="R35" s="1035" t="s">
        <v>463</v>
      </c>
      <c r="S35" s="1027"/>
    </row>
    <row r="36" spans="1:19" ht="16.5" thickBot="1" x14ac:dyDescent="0.3">
      <c r="A36" s="764" t="s">
        <v>78</v>
      </c>
      <c r="B36" s="765"/>
      <c r="C36" s="1535"/>
      <c r="D36" s="766" t="s">
        <v>79</v>
      </c>
      <c r="E36" s="767" t="s">
        <v>58</v>
      </c>
      <c r="F36" s="768">
        <v>2500</v>
      </c>
      <c r="G36" s="577">
        <f>+GM_PAA_2025!G36</f>
        <v>0</v>
      </c>
      <c r="H36" s="573">
        <f>+'DGPOG_PAA-2025'!G36</f>
        <v>0</v>
      </c>
      <c r="I36" s="595">
        <f>+'DGH_PAA-2025 '!G36</f>
        <v>1</v>
      </c>
      <c r="J36" s="596">
        <f>IGOTCI_PAA_2025!G36</f>
        <v>0</v>
      </c>
      <c r="K36" s="1029">
        <f t="shared" si="4"/>
        <v>1</v>
      </c>
      <c r="L36" s="1046">
        <f t="shared" si="3"/>
        <v>2500</v>
      </c>
      <c r="M36" s="973"/>
      <c r="N36" s="1034"/>
      <c r="O36" s="973"/>
      <c r="P36" s="1568"/>
      <c r="Q36" s="973"/>
      <c r="R36" s="1035" t="s">
        <v>463</v>
      </c>
      <c r="S36" s="1027"/>
    </row>
    <row r="37" spans="1:19" ht="16.5" thickBot="1" x14ac:dyDescent="0.3">
      <c r="A37" s="782" t="s">
        <v>80</v>
      </c>
      <c r="B37" s="775"/>
      <c r="C37" s="1537"/>
      <c r="D37" s="778" t="s">
        <v>81</v>
      </c>
      <c r="E37" s="783" t="s">
        <v>40</v>
      </c>
      <c r="F37" s="779">
        <v>50</v>
      </c>
      <c r="G37" s="577">
        <f>+GM_PAA_2025!G37</f>
        <v>0</v>
      </c>
      <c r="H37" s="573">
        <f>+'DGPOG_PAA-2025'!G37</f>
        <v>0</v>
      </c>
      <c r="I37" s="595">
        <f>+'DGH_PAA-2025 '!G37</f>
        <v>1</v>
      </c>
      <c r="J37" s="596">
        <f>IGOTCI_PAA_2025!G37</f>
        <v>0</v>
      </c>
      <c r="K37" s="1029">
        <f t="shared" si="4"/>
        <v>1</v>
      </c>
      <c r="L37" s="1046">
        <f t="shared" si="3"/>
        <v>50</v>
      </c>
      <c r="M37" s="971"/>
      <c r="N37" s="1036"/>
      <c r="O37" s="971"/>
      <c r="P37" s="1568"/>
      <c r="Q37" s="971"/>
      <c r="R37" s="1037" t="s">
        <v>463</v>
      </c>
      <c r="S37" s="1038"/>
    </row>
    <row r="38" spans="1:19" ht="14.1" customHeight="1" thickBot="1" x14ac:dyDescent="0.3">
      <c r="A38" s="1039" t="s">
        <v>82</v>
      </c>
      <c r="B38" s="1040"/>
      <c r="C38" s="1535" t="s">
        <v>83</v>
      </c>
      <c r="D38" s="772" t="s">
        <v>84</v>
      </c>
      <c r="E38" s="1041" t="s">
        <v>58</v>
      </c>
      <c r="F38" s="1042">
        <v>1064.42</v>
      </c>
      <c r="G38" s="577">
        <f>+GM_PAA_2025!G38</f>
        <v>0</v>
      </c>
      <c r="H38" s="573">
        <f>+'DGPOG_PAA-2025'!G38</f>
        <v>0</v>
      </c>
      <c r="I38" s="595">
        <f>+'DGH_PAA-2025 '!G38</f>
        <v>1</v>
      </c>
      <c r="J38" s="596">
        <f>IGOTCI_PAA_2025!G38</f>
        <v>0</v>
      </c>
      <c r="K38" s="1029">
        <f t="shared" si="4"/>
        <v>1</v>
      </c>
      <c r="L38" s="1046">
        <f t="shared" si="3"/>
        <v>1064.42</v>
      </c>
      <c r="M38" s="974"/>
      <c r="N38" s="1043"/>
      <c r="O38" s="974"/>
      <c r="P38" s="1568"/>
      <c r="Q38" s="974"/>
      <c r="R38" s="1044" t="s">
        <v>463</v>
      </c>
      <c r="S38" s="1045"/>
    </row>
    <row r="39" spans="1:19" ht="14.1" customHeight="1" thickBot="1" x14ac:dyDescent="0.3">
      <c r="A39" s="764"/>
      <c r="B39" s="765"/>
      <c r="C39" s="1535"/>
      <c r="D39" s="766" t="s">
        <v>85</v>
      </c>
      <c r="E39" s="767" t="s">
        <v>58</v>
      </c>
      <c r="F39" s="768">
        <v>1428.56</v>
      </c>
      <c r="G39" s="577">
        <f>+GM_PAA_2025!G39</f>
        <v>0</v>
      </c>
      <c r="H39" s="573">
        <f>+'DGPOG_PAA-2025'!G39</f>
        <v>0</v>
      </c>
      <c r="I39" s="595">
        <f>+'DGH_PAA-2025 '!G39</f>
        <v>1</v>
      </c>
      <c r="J39" s="596">
        <f>IGOTCI_PAA_2025!G39</f>
        <v>0</v>
      </c>
      <c r="K39" s="1029">
        <f t="shared" si="4"/>
        <v>1</v>
      </c>
      <c r="L39" s="1046">
        <f t="shared" si="3"/>
        <v>1428.56</v>
      </c>
      <c r="M39" s="973"/>
      <c r="N39" s="1034"/>
      <c r="O39" s="973"/>
      <c r="P39" s="1568"/>
      <c r="Q39" s="973"/>
      <c r="R39" s="1035" t="s">
        <v>463</v>
      </c>
      <c r="S39" s="1027"/>
    </row>
    <row r="40" spans="1:19" ht="14.1" customHeight="1" thickBot="1" x14ac:dyDescent="0.3">
      <c r="A40" s="764" t="s">
        <v>86</v>
      </c>
      <c r="B40" s="765"/>
      <c r="C40" s="1535"/>
      <c r="D40" s="766" t="s">
        <v>87</v>
      </c>
      <c r="E40" s="767" t="s">
        <v>58</v>
      </c>
      <c r="F40" s="768">
        <v>1429.56</v>
      </c>
      <c r="G40" s="577">
        <f>+GM_PAA_2025!G40</f>
        <v>0</v>
      </c>
      <c r="H40" s="573">
        <f>+'DGPOG_PAA-2025'!G40</f>
        <v>0</v>
      </c>
      <c r="I40" s="595">
        <f>+'DGH_PAA-2025 '!G40</f>
        <v>1</v>
      </c>
      <c r="J40" s="596">
        <f>IGOTCI_PAA_2025!G40</f>
        <v>0</v>
      </c>
      <c r="K40" s="1029">
        <f t="shared" si="4"/>
        <v>1</v>
      </c>
      <c r="L40" s="1046">
        <f t="shared" si="3"/>
        <v>1429.56</v>
      </c>
      <c r="M40" s="973"/>
      <c r="N40" s="1034"/>
      <c r="O40" s="973"/>
      <c r="P40" s="1568"/>
      <c r="Q40" s="973"/>
      <c r="R40" s="1035" t="s">
        <v>463</v>
      </c>
      <c r="S40" s="1027"/>
    </row>
    <row r="41" spans="1:19" ht="14.1" customHeight="1" thickBot="1" x14ac:dyDescent="0.3">
      <c r="A41" s="764" t="s">
        <v>88</v>
      </c>
      <c r="B41" s="765"/>
      <c r="C41" s="1535"/>
      <c r="D41" s="766" t="s">
        <v>89</v>
      </c>
      <c r="E41" s="767" t="s">
        <v>40</v>
      </c>
      <c r="F41" s="768">
        <v>28.53</v>
      </c>
      <c r="G41" s="577">
        <f>+GM_PAA_2025!G41</f>
        <v>0</v>
      </c>
      <c r="H41" s="573">
        <f>+'DGPOG_PAA-2025'!G41</f>
        <v>0</v>
      </c>
      <c r="I41" s="595">
        <f>+'DGH_PAA-2025 '!G41</f>
        <v>1</v>
      </c>
      <c r="J41" s="596">
        <f>IGOTCI_PAA_2025!G41</f>
        <v>0</v>
      </c>
      <c r="K41" s="1029">
        <f t="shared" si="4"/>
        <v>1</v>
      </c>
      <c r="L41" s="1046">
        <f t="shared" si="3"/>
        <v>28.53</v>
      </c>
      <c r="M41" s="973"/>
      <c r="N41" s="1034"/>
      <c r="O41" s="973"/>
      <c r="P41" s="1568"/>
      <c r="Q41" s="973"/>
      <c r="R41" s="1035" t="s">
        <v>463</v>
      </c>
      <c r="S41" s="1027"/>
    </row>
    <row r="42" spans="1:19" ht="14.1" customHeight="1" thickBot="1" x14ac:dyDescent="0.3">
      <c r="A42" s="764" t="s">
        <v>90</v>
      </c>
      <c r="B42" s="765"/>
      <c r="C42" s="1535"/>
      <c r="D42" s="766" t="s">
        <v>91</v>
      </c>
      <c r="E42" s="767" t="s">
        <v>40</v>
      </c>
      <c r="F42" s="768">
        <v>28.53</v>
      </c>
      <c r="G42" s="577">
        <f>+GM_PAA_2025!G42</f>
        <v>0</v>
      </c>
      <c r="H42" s="573">
        <f>+'DGPOG_PAA-2025'!G42</f>
        <v>0</v>
      </c>
      <c r="I42" s="595">
        <f>+'DGH_PAA-2025 '!G42</f>
        <v>1</v>
      </c>
      <c r="J42" s="596">
        <f>IGOTCI_PAA_2025!G42</f>
        <v>0</v>
      </c>
      <c r="K42" s="1029">
        <f t="shared" si="4"/>
        <v>1</v>
      </c>
      <c r="L42" s="1046">
        <f t="shared" si="3"/>
        <v>28.53</v>
      </c>
      <c r="M42" s="973"/>
      <c r="N42" s="1034"/>
      <c r="O42" s="973"/>
      <c r="P42" s="1568"/>
      <c r="Q42" s="973"/>
      <c r="R42" s="1035" t="s">
        <v>463</v>
      </c>
      <c r="S42" s="1027"/>
    </row>
    <row r="43" spans="1:19" ht="14.1" customHeight="1" thickBot="1" x14ac:dyDescent="0.3">
      <c r="A43" s="769" t="s">
        <v>92</v>
      </c>
      <c r="B43" s="770"/>
      <c r="C43" s="1535"/>
      <c r="D43" s="766" t="s">
        <v>93</v>
      </c>
      <c r="E43" s="790" t="s">
        <v>40</v>
      </c>
      <c r="F43" s="771">
        <v>28.53</v>
      </c>
      <c r="G43" s="577">
        <f>+GM_PAA_2025!G43</f>
        <v>0</v>
      </c>
      <c r="H43" s="573">
        <f>+'DGPOG_PAA-2025'!G43</f>
        <v>0</v>
      </c>
      <c r="I43" s="595">
        <f>+'DGH_PAA-2025 '!G43</f>
        <v>1</v>
      </c>
      <c r="J43" s="596">
        <f>IGOTCI_PAA_2025!G43</f>
        <v>0</v>
      </c>
      <c r="K43" s="1029">
        <f t="shared" si="4"/>
        <v>1</v>
      </c>
      <c r="L43" s="1046">
        <f t="shared" si="3"/>
        <v>28.53</v>
      </c>
      <c r="M43" s="975"/>
      <c r="N43" s="1047"/>
      <c r="O43" s="975"/>
      <c r="P43" s="1568"/>
      <c r="Q43" s="975"/>
      <c r="R43" s="1048" t="s">
        <v>463</v>
      </c>
      <c r="S43" s="1049"/>
    </row>
    <row r="44" spans="1:19" ht="14.1" customHeight="1" thickBot="1" x14ac:dyDescent="0.3">
      <c r="A44" s="760" t="s">
        <v>94</v>
      </c>
      <c r="B44" s="761"/>
      <c r="C44" s="1536" t="s">
        <v>95</v>
      </c>
      <c r="D44" s="762" t="s">
        <v>96</v>
      </c>
      <c r="E44" s="596" t="s">
        <v>58</v>
      </c>
      <c r="F44" s="763">
        <v>1569.12</v>
      </c>
      <c r="G44" s="577">
        <f>+GM_PAA_2025!G44</f>
        <v>1</v>
      </c>
      <c r="H44" s="573">
        <f>+'DGPOG_PAA-2025'!G44</f>
        <v>1</v>
      </c>
      <c r="I44" s="595">
        <f>+'DGH_PAA-2025 '!G44</f>
        <v>1</v>
      </c>
      <c r="J44" s="596">
        <f>IGOTCI_PAA_2025!G44</f>
        <v>0</v>
      </c>
      <c r="K44" s="1029">
        <f t="shared" ref="K44:K55" si="5">+J44+I44+H44+G44</f>
        <v>3</v>
      </c>
      <c r="L44" s="1030">
        <f t="shared" si="3"/>
        <v>4707.3599999999997</v>
      </c>
      <c r="M44" s="970"/>
      <c r="N44" s="1031"/>
      <c r="O44" s="970"/>
      <c r="P44" s="1568"/>
      <c r="Q44" s="970"/>
      <c r="R44" s="1032" t="s">
        <v>463</v>
      </c>
      <c r="S44" s="1033"/>
    </row>
    <row r="45" spans="1:19" ht="14.1" customHeight="1" thickBot="1" x14ac:dyDescent="0.3">
      <c r="A45" s="764" t="s">
        <v>97</v>
      </c>
      <c r="B45" s="765"/>
      <c r="C45" s="1535"/>
      <c r="D45" s="766" t="s">
        <v>98</v>
      </c>
      <c r="E45" s="767" t="s">
        <v>58</v>
      </c>
      <c r="F45" s="768">
        <v>1569.12</v>
      </c>
      <c r="G45" s="577">
        <f>+GM_PAA_2025!G45</f>
        <v>1</v>
      </c>
      <c r="H45" s="573">
        <f>+'DGPOG_PAA-2025'!G45</f>
        <v>1</v>
      </c>
      <c r="I45" s="595">
        <f>+'DGH_PAA-2025 '!G45</f>
        <v>1</v>
      </c>
      <c r="J45" s="596">
        <f>IGOTCI_PAA_2025!G45</f>
        <v>0</v>
      </c>
      <c r="K45" s="1029">
        <f t="shared" si="5"/>
        <v>3</v>
      </c>
      <c r="L45" s="1030">
        <f t="shared" si="3"/>
        <v>4707.3599999999997</v>
      </c>
      <c r="M45" s="973"/>
      <c r="N45" s="1034"/>
      <c r="O45" s="973"/>
      <c r="P45" s="1568"/>
      <c r="Q45" s="973"/>
      <c r="R45" s="1035" t="s">
        <v>463</v>
      </c>
      <c r="S45" s="1027"/>
    </row>
    <row r="46" spans="1:19" ht="14.1" customHeight="1" thickBot="1" x14ac:dyDescent="0.3">
      <c r="A46" s="764" t="s">
        <v>99</v>
      </c>
      <c r="B46" s="765"/>
      <c r="C46" s="1535"/>
      <c r="D46" s="766" t="s">
        <v>100</v>
      </c>
      <c r="E46" s="767" t="s">
        <v>58</v>
      </c>
      <c r="F46" s="768">
        <v>1569.12</v>
      </c>
      <c r="G46" s="577">
        <f>+GM_PAA_2025!G46</f>
        <v>1</v>
      </c>
      <c r="H46" s="573">
        <f>+'DGPOG_PAA-2025'!G46</f>
        <v>1</v>
      </c>
      <c r="I46" s="595">
        <f>+'DGH_PAA-2025 '!G46</f>
        <v>1</v>
      </c>
      <c r="J46" s="596">
        <f>IGOTCI_PAA_2025!G46</f>
        <v>0</v>
      </c>
      <c r="K46" s="1029">
        <f t="shared" si="5"/>
        <v>3</v>
      </c>
      <c r="L46" s="1030">
        <f t="shared" si="3"/>
        <v>4707.3599999999997</v>
      </c>
      <c r="M46" s="973"/>
      <c r="N46" s="1034"/>
      <c r="O46" s="973"/>
      <c r="P46" s="1568"/>
      <c r="Q46" s="973"/>
      <c r="R46" s="1035" t="s">
        <v>463</v>
      </c>
      <c r="S46" s="1027"/>
    </row>
    <row r="47" spans="1:19" ht="14.1" customHeight="1" thickBot="1" x14ac:dyDescent="0.3">
      <c r="A47" s="782" t="s">
        <v>101</v>
      </c>
      <c r="B47" s="775"/>
      <c r="C47" s="1537"/>
      <c r="D47" s="778" t="s">
        <v>102</v>
      </c>
      <c r="E47" s="783" t="s">
        <v>58</v>
      </c>
      <c r="F47" s="779">
        <v>1569.12</v>
      </c>
      <c r="G47" s="577">
        <f>+GM_PAA_2025!G47</f>
        <v>1</v>
      </c>
      <c r="H47" s="573">
        <f>+'DGPOG_PAA-2025'!G47</f>
        <v>1</v>
      </c>
      <c r="I47" s="595">
        <f>+'DGH_PAA-2025 '!G47</f>
        <v>1</v>
      </c>
      <c r="J47" s="596">
        <f>IGOTCI_PAA_2025!G47</f>
        <v>0</v>
      </c>
      <c r="K47" s="1029">
        <f t="shared" si="5"/>
        <v>3</v>
      </c>
      <c r="L47" s="1030">
        <f t="shared" si="3"/>
        <v>4707.3599999999997</v>
      </c>
      <c r="M47" s="971"/>
      <c r="N47" s="1036"/>
      <c r="O47" s="971"/>
      <c r="P47" s="1568"/>
      <c r="Q47" s="971"/>
      <c r="R47" s="1037" t="s">
        <v>463</v>
      </c>
      <c r="S47" s="1038"/>
    </row>
    <row r="48" spans="1:19" ht="16.5" thickBot="1" x14ac:dyDescent="0.3">
      <c r="A48" s="760" t="s">
        <v>103</v>
      </c>
      <c r="B48" s="761"/>
      <c r="C48" s="1540" t="s">
        <v>104</v>
      </c>
      <c r="D48" s="762" t="s">
        <v>105</v>
      </c>
      <c r="E48" s="596" t="s">
        <v>106</v>
      </c>
      <c r="F48" s="763">
        <v>1912.19</v>
      </c>
      <c r="G48" s="577">
        <f>+GM_PAA_2025!G48</f>
        <v>1</v>
      </c>
      <c r="H48" s="573">
        <f>+'DGPOG_PAA-2025'!G48</f>
        <v>0</v>
      </c>
      <c r="I48" s="595">
        <f>+'DGH_PAA-2025 '!G48</f>
        <v>1</v>
      </c>
      <c r="J48" s="596">
        <f>IGOTCI_PAA_2025!G48</f>
        <v>0</v>
      </c>
      <c r="K48" s="1029">
        <f t="shared" si="5"/>
        <v>2</v>
      </c>
      <c r="L48" s="1030">
        <f t="shared" si="3"/>
        <v>3824.38</v>
      </c>
      <c r="M48" s="970"/>
      <c r="N48" s="1031"/>
      <c r="O48" s="970"/>
      <c r="P48" s="1568"/>
      <c r="Q48" s="970"/>
      <c r="R48" s="1032" t="s">
        <v>463</v>
      </c>
      <c r="S48" s="1033"/>
    </row>
    <row r="49" spans="1:19" ht="12.75" customHeight="1" thickBot="1" x14ac:dyDescent="0.3">
      <c r="A49" s="764" t="s">
        <v>107</v>
      </c>
      <c r="B49" s="765"/>
      <c r="C49" s="1541"/>
      <c r="D49" s="766" t="s">
        <v>108</v>
      </c>
      <c r="E49" s="767" t="s">
        <v>106</v>
      </c>
      <c r="F49" s="768">
        <v>1143.6500000000001</v>
      </c>
      <c r="G49" s="577">
        <f>+GM_PAA_2025!G49</f>
        <v>1</v>
      </c>
      <c r="H49" s="573">
        <f>+'DGPOG_PAA-2025'!G49</f>
        <v>0</v>
      </c>
      <c r="I49" s="595">
        <f>+'DGH_PAA-2025 '!G49</f>
        <v>1</v>
      </c>
      <c r="J49" s="596">
        <f>IGOTCI_PAA_2025!G49</f>
        <v>0</v>
      </c>
      <c r="K49" s="1029">
        <f t="shared" si="5"/>
        <v>2</v>
      </c>
      <c r="L49" s="1030">
        <f t="shared" si="3"/>
        <v>2287.3000000000002</v>
      </c>
      <c r="M49" s="973"/>
      <c r="N49" s="1034"/>
      <c r="O49" s="973"/>
      <c r="P49" s="1568"/>
      <c r="Q49" s="973"/>
      <c r="R49" s="1035" t="s">
        <v>463</v>
      </c>
      <c r="S49" s="1027"/>
    </row>
    <row r="50" spans="1:19" ht="12.75" customHeight="1" thickBot="1" x14ac:dyDescent="0.3">
      <c r="A50" s="764" t="s">
        <v>109</v>
      </c>
      <c r="B50" s="765"/>
      <c r="C50" s="1541"/>
      <c r="D50" s="766" t="s">
        <v>110</v>
      </c>
      <c r="E50" s="767" t="s">
        <v>106</v>
      </c>
      <c r="F50" s="768">
        <v>2500</v>
      </c>
      <c r="G50" s="577">
        <f>+GM_PAA_2025!G50</f>
        <v>1</v>
      </c>
      <c r="H50" s="573">
        <f>+'DGPOG_PAA-2025'!G50</f>
        <v>2</v>
      </c>
      <c r="I50" s="595">
        <f>+'DGH_PAA-2025 '!G50</f>
        <v>1</v>
      </c>
      <c r="J50" s="596">
        <f>IGOTCI_PAA_2025!G50</f>
        <v>4</v>
      </c>
      <c r="K50" s="1029">
        <f t="shared" si="5"/>
        <v>8</v>
      </c>
      <c r="L50" s="1030">
        <f t="shared" si="3"/>
        <v>20000</v>
      </c>
      <c r="M50" s="973"/>
      <c r="N50" s="1034"/>
      <c r="O50" s="973"/>
      <c r="P50" s="1568"/>
      <c r="Q50" s="973"/>
      <c r="R50" s="1035" t="s">
        <v>463</v>
      </c>
      <c r="S50" s="1027"/>
    </row>
    <row r="51" spans="1:19" ht="12" customHeight="1" thickBot="1" x14ac:dyDescent="0.3">
      <c r="A51" s="782" t="s">
        <v>111</v>
      </c>
      <c r="B51" s="775"/>
      <c r="C51" s="1542"/>
      <c r="D51" s="778" t="s">
        <v>112</v>
      </c>
      <c r="E51" s="783" t="s">
        <v>106</v>
      </c>
      <c r="F51" s="779">
        <v>2248.4299999999998</v>
      </c>
      <c r="G51" s="577">
        <f>+GM_PAA_2025!G51</f>
        <v>1</v>
      </c>
      <c r="H51" s="573">
        <f>+'DGPOG_PAA-2025'!G51</f>
        <v>0</v>
      </c>
      <c r="I51" s="595">
        <f>+'DGH_PAA-2025 '!G51</f>
        <v>0</v>
      </c>
      <c r="J51" s="596">
        <f>IGOTCI_PAA_2025!G51</f>
        <v>2</v>
      </c>
      <c r="K51" s="1029">
        <f t="shared" si="5"/>
        <v>3</v>
      </c>
      <c r="L51" s="1030">
        <f t="shared" si="3"/>
        <v>6745.2899999999991</v>
      </c>
      <c r="M51" s="971"/>
      <c r="N51" s="1036"/>
      <c r="O51" s="971"/>
      <c r="P51" s="1568"/>
      <c r="Q51" s="971"/>
      <c r="R51" s="1037" t="s">
        <v>463</v>
      </c>
      <c r="S51" s="1038"/>
    </row>
    <row r="52" spans="1:19" ht="12" customHeight="1" thickBot="1" x14ac:dyDescent="0.3">
      <c r="A52" s="760" t="s">
        <v>113</v>
      </c>
      <c r="B52" s="761"/>
      <c r="C52" s="1536" t="s">
        <v>114</v>
      </c>
      <c r="D52" s="1050" t="s">
        <v>115</v>
      </c>
      <c r="E52" s="596" t="s">
        <v>40</v>
      </c>
      <c r="F52" s="763">
        <v>110</v>
      </c>
      <c r="G52" s="577">
        <f>+GM_PAA_2025!G52</f>
        <v>5</v>
      </c>
      <c r="H52" s="573">
        <f>+'DGPOG_PAA-2025'!G52</f>
        <v>2</v>
      </c>
      <c r="I52" s="595">
        <f>+'DGH_PAA-2025 '!G52</f>
        <v>1</v>
      </c>
      <c r="J52" s="596">
        <f>IGOTCI_PAA_2025!G52</f>
        <v>0</v>
      </c>
      <c r="K52" s="1029">
        <f t="shared" si="5"/>
        <v>8</v>
      </c>
      <c r="L52" s="1030">
        <f t="shared" si="3"/>
        <v>880</v>
      </c>
      <c r="M52" s="970"/>
      <c r="N52" s="1031"/>
      <c r="O52" s="970"/>
      <c r="P52" s="1568"/>
      <c r="Q52" s="970"/>
      <c r="R52" s="1032" t="s">
        <v>463</v>
      </c>
      <c r="S52" s="1033"/>
    </row>
    <row r="53" spans="1:19" ht="12.75" customHeight="1" thickBot="1" x14ac:dyDescent="0.3">
      <c r="A53" s="764" t="s">
        <v>116</v>
      </c>
      <c r="B53" s="765"/>
      <c r="C53" s="1535"/>
      <c r="D53" s="772" t="s">
        <v>117</v>
      </c>
      <c r="E53" s="767" t="s">
        <v>40</v>
      </c>
      <c r="F53" s="768">
        <v>35</v>
      </c>
      <c r="G53" s="577">
        <f>+GM_PAA_2025!G53</f>
        <v>5</v>
      </c>
      <c r="H53" s="573">
        <f>+'DGPOG_PAA-2025'!G53</f>
        <v>10</v>
      </c>
      <c r="I53" s="595">
        <f>+'DGH_PAA-2025 '!G53</f>
        <v>1</v>
      </c>
      <c r="J53" s="596">
        <f>IGOTCI_PAA_2025!G53</f>
        <v>0</v>
      </c>
      <c r="K53" s="1029">
        <f t="shared" si="5"/>
        <v>16</v>
      </c>
      <c r="L53" s="1030">
        <f t="shared" si="3"/>
        <v>560</v>
      </c>
      <c r="M53" s="973"/>
      <c r="N53" s="1034"/>
      <c r="O53" s="973"/>
      <c r="P53" s="1568"/>
      <c r="Q53" s="973"/>
      <c r="R53" s="1035" t="s">
        <v>463</v>
      </c>
      <c r="S53" s="1027"/>
    </row>
    <row r="54" spans="1:19" ht="12" customHeight="1" thickBot="1" x14ac:dyDescent="0.3">
      <c r="A54" s="764" t="s">
        <v>118</v>
      </c>
      <c r="B54" s="765"/>
      <c r="C54" s="1535"/>
      <c r="D54" s="789" t="s">
        <v>119</v>
      </c>
      <c r="E54" s="767" t="s">
        <v>40</v>
      </c>
      <c r="F54" s="768">
        <v>65</v>
      </c>
      <c r="G54" s="577">
        <f>+GM_PAA_2025!G54</f>
        <v>5</v>
      </c>
      <c r="H54" s="573">
        <f>+'DGPOG_PAA-2025'!G54</f>
        <v>10</v>
      </c>
      <c r="I54" s="595">
        <f>+'DGH_PAA-2025 '!G54</f>
        <v>1</v>
      </c>
      <c r="J54" s="596">
        <f>IGOTCI_PAA_2025!G54</f>
        <v>0</v>
      </c>
      <c r="K54" s="1029">
        <f t="shared" si="5"/>
        <v>16</v>
      </c>
      <c r="L54" s="1030">
        <f t="shared" si="3"/>
        <v>1040</v>
      </c>
      <c r="M54" s="973"/>
      <c r="N54" s="1034"/>
      <c r="O54" s="973"/>
      <c r="P54" s="1568"/>
      <c r="Q54" s="973"/>
      <c r="R54" s="1035" t="s">
        <v>463</v>
      </c>
      <c r="S54" s="1027"/>
    </row>
    <row r="55" spans="1:19" ht="17.25" customHeight="1" thickBot="1" x14ac:dyDescent="0.3">
      <c r="A55" s="764" t="s">
        <v>120</v>
      </c>
      <c r="B55" s="765"/>
      <c r="C55" s="1535"/>
      <c r="D55" s="789" t="s">
        <v>467</v>
      </c>
      <c r="E55" s="767" t="s">
        <v>40</v>
      </c>
      <c r="F55" s="768">
        <v>450</v>
      </c>
      <c r="G55" s="577">
        <f>+GM_PAA_2025!G55</f>
        <v>0</v>
      </c>
      <c r="H55" s="573">
        <f>+'DGPOG_PAA-2025'!G55</f>
        <v>10</v>
      </c>
      <c r="I55" s="595">
        <f>+'DGH_PAA-2025 '!G55</f>
        <v>0</v>
      </c>
      <c r="J55" s="596">
        <f>IGOTCI_PAA_2025!G55</f>
        <v>0</v>
      </c>
      <c r="K55" s="1029">
        <f t="shared" si="5"/>
        <v>10</v>
      </c>
      <c r="L55" s="1030">
        <f t="shared" si="3"/>
        <v>4500</v>
      </c>
      <c r="M55" s="973"/>
      <c r="N55" s="1034"/>
      <c r="O55" s="973"/>
      <c r="P55" s="1568"/>
      <c r="Q55" s="973"/>
      <c r="R55" s="1035" t="s">
        <v>463</v>
      </c>
      <c r="S55" s="1027"/>
    </row>
    <row r="56" spans="1:19" ht="15.75" customHeight="1" thickBot="1" x14ac:dyDescent="0.3">
      <c r="A56" s="764" t="s">
        <v>122</v>
      </c>
      <c r="B56" s="765"/>
      <c r="C56" s="1535"/>
      <c r="D56" s="766" t="s">
        <v>468</v>
      </c>
      <c r="E56" s="767" t="s">
        <v>40</v>
      </c>
      <c r="F56" s="768">
        <v>40</v>
      </c>
      <c r="G56" s="577">
        <f>+GM_PAA_2025!G56</f>
        <v>0</v>
      </c>
      <c r="H56" s="573">
        <f>+'DGPOG_PAA-2025'!G56</f>
        <v>0</v>
      </c>
      <c r="I56" s="595">
        <f>+'DGH_PAA-2025 '!G56</f>
        <v>0</v>
      </c>
      <c r="J56" s="596">
        <f>IGOTCI_PAA_2025!G56</f>
        <v>0</v>
      </c>
      <c r="K56" s="1029">
        <f t="shared" ref="K56:K89" si="6">+J56+I56+H56+G56</f>
        <v>0</v>
      </c>
      <c r="L56" s="1030">
        <f t="shared" si="3"/>
        <v>0</v>
      </c>
      <c r="M56" s="973"/>
      <c r="N56" s="1034"/>
      <c r="O56" s="973"/>
      <c r="P56" s="1568"/>
      <c r="Q56" s="973"/>
      <c r="R56" s="1035" t="s">
        <v>463</v>
      </c>
      <c r="S56" s="1027"/>
    </row>
    <row r="57" spans="1:19" ht="14.25" customHeight="1" thickBot="1" x14ac:dyDescent="0.3">
      <c r="A57" s="782" t="s">
        <v>124</v>
      </c>
      <c r="B57" s="775"/>
      <c r="C57" s="1537"/>
      <c r="D57" s="1051" t="s">
        <v>469</v>
      </c>
      <c r="E57" s="783" t="s">
        <v>58</v>
      </c>
      <c r="F57" s="779">
        <v>95.652000000000001</v>
      </c>
      <c r="G57" s="577">
        <f>+GM_PAA_2025!G57</f>
        <v>0</v>
      </c>
      <c r="H57" s="573">
        <f>+'DGPOG_PAA-2025'!G57</f>
        <v>0</v>
      </c>
      <c r="I57" s="595">
        <f>+'DGH_PAA-2025 '!G57</f>
        <v>0</v>
      </c>
      <c r="J57" s="596">
        <f>IGOTCI_PAA_2025!G57</f>
        <v>0</v>
      </c>
      <c r="K57" s="1029">
        <f t="shared" si="6"/>
        <v>0</v>
      </c>
      <c r="L57" s="1030">
        <f t="shared" si="3"/>
        <v>0</v>
      </c>
      <c r="M57" s="971"/>
      <c r="N57" s="1036"/>
      <c r="O57" s="971"/>
      <c r="P57" s="1568"/>
      <c r="Q57" s="971"/>
      <c r="R57" s="1037" t="s">
        <v>463</v>
      </c>
      <c r="S57" s="1038"/>
    </row>
    <row r="58" spans="1:19" s="706" customFormat="1" ht="14.25" customHeight="1" thickBot="1" x14ac:dyDescent="0.3">
      <c r="A58" s="1052" t="s">
        <v>129</v>
      </c>
      <c r="B58" s="1053"/>
      <c r="C58" s="1054" t="s">
        <v>130</v>
      </c>
      <c r="D58" s="1055" t="s">
        <v>131</v>
      </c>
      <c r="E58" s="773" t="s">
        <v>106</v>
      </c>
      <c r="F58" s="1056">
        <v>928.09</v>
      </c>
      <c r="G58" s="577">
        <f>+GM_PAA_2025!G58</f>
        <v>0</v>
      </c>
      <c r="H58" s="573">
        <f>+'DGPOG_PAA-2025'!G58</f>
        <v>0</v>
      </c>
      <c r="I58" s="595">
        <f>+'DGH_PAA-2025 '!G58</f>
        <v>0</v>
      </c>
      <c r="J58" s="596">
        <f>IGOTCI_PAA_2025!G58</f>
        <v>0</v>
      </c>
      <c r="K58" s="1029">
        <f t="shared" si="6"/>
        <v>0</v>
      </c>
      <c r="L58" s="1030">
        <f t="shared" si="3"/>
        <v>0</v>
      </c>
      <c r="M58" s="972"/>
      <c r="N58" s="1057"/>
      <c r="O58" s="972"/>
      <c r="P58" s="1568"/>
      <c r="Q58" s="972"/>
      <c r="R58" s="1058" t="s">
        <v>463</v>
      </c>
      <c r="S58" s="1026"/>
    </row>
    <row r="59" spans="1:19" s="706" customFormat="1" ht="16.5" thickBot="1" x14ac:dyDescent="0.3">
      <c r="A59" s="1052" t="s">
        <v>132</v>
      </c>
      <c r="B59" s="1053"/>
      <c r="C59" s="1054" t="s">
        <v>133</v>
      </c>
      <c r="D59" s="1059" t="s">
        <v>134</v>
      </c>
      <c r="E59" s="773" t="s">
        <v>40</v>
      </c>
      <c r="F59" s="781">
        <v>35</v>
      </c>
      <c r="G59" s="577">
        <f>+GM_PAA_2025!G59</f>
        <v>0</v>
      </c>
      <c r="H59" s="573">
        <f>+'DGPOG_PAA-2025'!G59</f>
        <v>0</v>
      </c>
      <c r="I59" s="595">
        <f>+'DGH_PAA-2025 '!G59</f>
        <v>0</v>
      </c>
      <c r="J59" s="596">
        <f>IGOTCI_PAA_2025!G59</f>
        <v>0</v>
      </c>
      <c r="K59" s="1029">
        <f t="shared" si="6"/>
        <v>0</v>
      </c>
      <c r="L59" s="1030">
        <f t="shared" si="3"/>
        <v>0</v>
      </c>
      <c r="M59" s="972"/>
      <c r="N59" s="1057"/>
      <c r="O59" s="972"/>
      <c r="P59" s="1568"/>
      <c r="Q59" s="972"/>
      <c r="R59" s="1058" t="s">
        <v>463</v>
      </c>
      <c r="S59" s="1026"/>
    </row>
    <row r="60" spans="1:19" ht="16.5" thickBot="1" x14ac:dyDescent="0.3">
      <c r="A60" s="760" t="s">
        <v>135</v>
      </c>
      <c r="B60" s="761"/>
      <c r="C60" s="1536" t="s">
        <v>136</v>
      </c>
      <c r="D60" s="791" t="s">
        <v>470</v>
      </c>
      <c r="E60" s="596" t="s">
        <v>106</v>
      </c>
      <c r="F60" s="763">
        <v>4783</v>
      </c>
      <c r="G60" s="577">
        <f>+GM_PAA_2025!G60</f>
        <v>0</v>
      </c>
      <c r="H60" s="573">
        <f>+'DGPOG_PAA-2025'!G60</f>
        <v>0</v>
      </c>
      <c r="I60" s="595">
        <f>+'DGH_PAA-2025 '!G60</f>
        <v>0</v>
      </c>
      <c r="J60" s="596">
        <f>IGOTCI_PAA_2025!G61</f>
        <v>4</v>
      </c>
      <c r="K60" s="1029">
        <f t="shared" si="6"/>
        <v>4</v>
      </c>
      <c r="L60" s="1030">
        <f t="shared" si="3"/>
        <v>19132</v>
      </c>
      <c r="M60" s="970"/>
      <c r="N60" s="1031"/>
      <c r="O60" s="970"/>
      <c r="P60" s="1568"/>
      <c r="Q60" s="970"/>
      <c r="R60" s="1032" t="s">
        <v>463</v>
      </c>
      <c r="S60" s="1033"/>
    </row>
    <row r="61" spans="1:19" ht="13.5" customHeight="1" thickBot="1" x14ac:dyDescent="0.3">
      <c r="A61" s="764"/>
      <c r="B61" s="765"/>
      <c r="C61" s="1535"/>
      <c r="D61" s="1060" t="s">
        <v>471</v>
      </c>
      <c r="E61" s="767" t="s">
        <v>106</v>
      </c>
      <c r="F61" s="768"/>
      <c r="G61" s="577">
        <f>+GM_PAA_2025!G61</f>
        <v>0</v>
      </c>
      <c r="H61" s="573">
        <f>+'DGPOG_PAA-2025'!G61</f>
        <v>0</v>
      </c>
      <c r="I61" s="595">
        <f>+'DGH_PAA-2025 '!G61</f>
        <v>0</v>
      </c>
      <c r="J61" s="596">
        <v>0</v>
      </c>
      <c r="K61" s="1029">
        <f t="shared" si="6"/>
        <v>0</v>
      </c>
      <c r="L61" s="1030">
        <f t="shared" si="3"/>
        <v>0</v>
      </c>
      <c r="M61" s="973"/>
      <c r="N61" s="1034"/>
      <c r="O61" s="973"/>
      <c r="P61" s="1568"/>
      <c r="Q61" s="973"/>
      <c r="R61" s="1035" t="s">
        <v>463</v>
      </c>
      <c r="S61" s="1027"/>
    </row>
    <row r="62" spans="1:19" ht="16.5" thickBot="1" x14ac:dyDescent="0.3">
      <c r="A62" s="764" t="s">
        <v>139</v>
      </c>
      <c r="B62" s="765"/>
      <c r="C62" s="1535"/>
      <c r="D62" s="1060" t="s">
        <v>140</v>
      </c>
      <c r="E62" s="767" t="s">
        <v>106</v>
      </c>
      <c r="F62" s="768">
        <f>'DGPOG_PAA-2025'!F62</f>
        <v>2750</v>
      </c>
      <c r="G62" s="577">
        <f>+GM_PAA_2025!G62</f>
        <v>5</v>
      </c>
      <c r="H62" s="573">
        <f>+'DGPOG_PAA-2025'!G62</f>
        <v>10</v>
      </c>
      <c r="I62" s="595">
        <f>+'DGH_PAA-2025 '!G62</f>
        <v>30</v>
      </c>
      <c r="J62" s="596">
        <f>IGOTCI_PAA_2025!G62</f>
        <v>0</v>
      </c>
      <c r="K62" s="1029">
        <f>+J62+I62+H62+G62</f>
        <v>45</v>
      </c>
      <c r="L62" s="1030">
        <f>+K62*F62</f>
        <v>123750</v>
      </c>
      <c r="M62" s="973"/>
      <c r="N62" s="1034"/>
      <c r="O62" s="973"/>
      <c r="P62" s="1568"/>
      <c r="Q62" s="973"/>
      <c r="R62" s="1035" t="s">
        <v>463</v>
      </c>
      <c r="S62" s="1027"/>
    </row>
    <row r="63" spans="1:19" ht="16.5" thickBot="1" x14ac:dyDescent="0.3">
      <c r="A63" s="782"/>
      <c r="B63" s="775"/>
      <c r="C63" s="1537"/>
      <c r="D63" s="1061" t="s">
        <v>472</v>
      </c>
      <c r="E63" s="783" t="s">
        <v>106</v>
      </c>
      <c r="F63" s="779">
        <v>2750</v>
      </c>
      <c r="G63" s="577">
        <f>+GM_PAA_2025!G63</f>
        <v>0</v>
      </c>
      <c r="H63" s="573">
        <f>+'DGPOG_PAA-2025'!G63</f>
        <v>0</v>
      </c>
      <c r="I63" s="595">
        <f>+'DGH_PAA-2025 '!G63</f>
        <v>0</v>
      </c>
      <c r="J63" s="596">
        <f>IGOTCI_PAA_2025!G63</f>
        <v>0</v>
      </c>
      <c r="K63" s="1029">
        <f t="shared" si="6"/>
        <v>0</v>
      </c>
      <c r="L63" s="1030">
        <f t="shared" si="3"/>
        <v>0</v>
      </c>
      <c r="M63" s="971"/>
      <c r="N63" s="1036"/>
      <c r="O63" s="971"/>
      <c r="P63" s="1568"/>
      <c r="Q63" s="971"/>
      <c r="R63" s="1037" t="s">
        <v>463</v>
      </c>
      <c r="S63" s="1038"/>
    </row>
    <row r="64" spans="1:19" ht="25.5" customHeight="1" thickBot="1" x14ac:dyDescent="0.3">
      <c r="A64" s="760" t="s">
        <v>144</v>
      </c>
      <c r="B64" s="761"/>
      <c r="C64" s="1536" t="s">
        <v>145</v>
      </c>
      <c r="D64" s="791" t="s">
        <v>146</v>
      </c>
      <c r="E64" s="596" t="s">
        <v>147</v>
      </c>
      <c r="F64" s="763">
        <v>57.5</v>
      </c>
      <c r="G64" s="577">
        <f>+GM_PAA_2025!G64</f>
        <v>1</v>
      </c>
      <c r="H64" s="573">
        <f>+'DGPOG_PAA-2025'!G64</f>
        <v>0</v>
      </c>
      <c r="I64" s="595">
        <f>+'DGH_PAA-2025 '!G64</f>
        <v>0</v>
      </c>
      <c r="J64" s="596">
        <f>IGOTCI_PAA_2025!G64</f>
        <v>0</v>
      </c>
      <c r="K64" s="1029">
        <f t="shared" si="6"/>
        <v>1</v>
      </c>
      <c r="L64" s="1030">
        <f t="shared" si="3"/>
        <v>57.5</v>
      </c>
      <c r="M64" s="970"/>
      <c r="N64" s="1031"/>
      <c r="O64" s="970"/>
      <c r="P64" s="1568"/>
      <c r="Q64" s="970"/>
      <c r="R64" s="1032" t="s">
        <v>463</v>
      </c>
      <c r="S64" s="1033"/>
    </row>
    <row r="65" spans="1:19" ht="23.25" customHeight="1" thickBot="1" x14ac:dyDescent="0.3">
      <c r="A65" s="764" t="s">
        <v>148</v>
      </c>
      <c r="B65" s="765"/>
      <c r="C65" s="1535"/>
      <c r="D65" s="1060" t="s">
        <v>149</v>
      </c>
      <c r="E65" s="767" t="s">
        <v>147</v>
      </c>
      <c r="F65" s="768">
        <f>'DGPOG_PAA-2025'!F65</f>
        <v>110.72</v>
      </c>
      <c r="G65" s="577">
        <f>+GM_PAA_2025!G65</f>
        <v>1</v>
      </c>
      <c r="H65" s="573">
        <f>+'DGPOG_PAA-2025'!G65</f>
        <v>2</v>
      </c>
      <c r="I65" s="595">
        <f>+'DGH_PAA-2025 '!G65</f>
        <v>0</v>
      </c>
      <c r="J65" s="596">
        <f>IGOTCI_PAA_2025!G65</f>
        <v>0</v>
      </c>
      <c r="K65" s="1029">
        <f t="shared" si="6"/>
        <v>3</v>
      </c>
      <c r="L65" s="1030">
        <f t="shared" si="3"/>
        <v>332.15999999999997</v>
      </c>
      <c r="M65" s="973"/>
      <c r="N65" s="1034"/>
      <c r="O65" s="973"/>
      <c r="P65" s="1568"/>
      <c r="Q65" s="973"/>
      <c r="R65" s="1035" t="s">
        <v>463</v>
      </c>
      <c r="S65" s="1027"/>
    </row>
    <row r="66" spans="1:19" ht="23.25" thickBot="1" x14ac:dyDescent="0.3">
      <c r="A66" s="782" t="s">
        <v>150</v>
      </c>
      <c r="B66" s="775"/>
      <c r="C66" s="1535"/>
      <c r="D66" s="1061" t="s">
        <v>151</v>
      </c>
      <c r="E66" s="783" t="s">
        <v>147</v>
      </c>
      <c r="F66" s="779">
        <v>127.36</v>
      </c>
      <c r="G66" s="577">
        <f>+GM_PAA_2025!G66</f>
        <v>1</v>
      </c>
      <c r="H66" s="573">
        <f>+'DGPOG_PAA-2025'!G66</f>
        <v>0</v>
      </c>
      <c r="I66" s="595">
        <f>+'DGH_PAA-2025 '!G66</f>
        <v>2</v>
      </c>
      <c r="J66" s="596">
        <f>IGOTCI_PAA_2025!G66</f>
        <v>0</v>
      </c>
      <c r="K66" s="1029">
        <f t="shared" si="6"/>
        <v>3</v>
      </c>
      <c r="L66" s="1030">
        <f t="shared" si="3"/>
        <v>382.08</v>
      </c>
      <c r="M66" s="971"/>
      <c r="N66" s="1036"/>
      <c r="O66" s="971"/>
      <c r="P66" s="1568"/>
      <c r="Q66" s="971"/>
      <c r="R66" s="1037" t="s">
        <v>463</v>
      </c>
      <c r="S66" s="1038"/>
    </row>
    <row r="67" spans="1:19" ht="24" customHeight="1" thickBot="1" x14ac:dyDescent="0.3">
      <c r="A67" s="760" t="s">
        <v>152</v>
      </c>
      <c r="B67" s="761"/>
      <c r="C67" s="1536" t="s">
        <v>473</v>
      </c>
      <c r="D67" s="762" t="s">
        <v>154</v>
      </c>
      <c r="E67" s="596" t="s">
        <v>40</v>
      </c>
      <c r="F67" s="763">
        <v>52</v>
      </c>
      <c r="G67" s="577">
        <f>+GM_PAA_2025!G67</f>
        <v>0</v>
      </c>
      <c r="H67" s="573">
        <f>+'DGPOG_PAA-2025'!G67</f>
        <v>0</v>
      </c>
      <c r="I67" s="595">
        <f>+'DGH_PAA-2025 '!G67</f>
        <v>0</v>
      </c>
      <c r="J67" s="596">
        <f>IGOTCI_PAA_2025!G67</f>
        <v>0</v>
      </c>
      <c r="K67" s="1029">
        <f t="shared" si="6"/>
        <v>0</v>
      </c>
      <c r="L67" s="1030">
        <f t="shared" si="3"/>
        <v>0</v>
      </c>
      <c r="M67" s="970"/>
      <c r="N67" s="1031"/>
      <c r="O67" s="970"/>
      <c r="P67" s="1568"/>
      <c r="Q67" s="970"/>
      <c r="R67" s="1032" t="s">
        <v>463</v>
      </c>
      <c r="S67" s="1033"/>
    </row>
    <row r="68" spans="1:19" ht="15.75" customHeight="1" thickBot="1" x14ac:dyDescent="0.3">
      <c r="A68" s="782" t="s">
        <v>155</v>
      </c>
      <c r="B68" s="775"/>
      <c r="C68" s="1537"/>
      <c r="D68" s="778" t="s">
        <v>156</v>
      </c>
      <c r="E68" s="783" t="s">
        <v>40</v>
      </c>
      <c r="F68" s="779">
        <v>150.47999999999999</v>
      </c>
      <c r="G68" s="577">
        <f>+GM_PAA_2025!G68</f>
        <v>0</v>
      </c>
      <c r="H68" s="573">
        <f>+'DGPOG_PAA-2025'!G68</f>
        <v>0</v>
      </c>
      <c r="I68" s="595">
        <f>+'DGH_PAA-2025 '!G68</f>
        <v>0</v>
      </c>
      <c r="J68" s="596">
        <f>IGOTCI_PAA_2025!G68</f>
        <v>0</v>
      </c>
      <c r="K68" s="1029">
        <f t="shared" si="6"/>
        <v>0</v>
      </c>
      <c r="L68" s="1062">
        <f t="shared" ref="L68:L89" si="7">+K68*F68</f>
        <v>0</v>
      </c>
      <c r="M68" s="971"/>
      <c r="N68" s="1036"/>
      <c r="O68" s="971"/>
      <c r="P68" s="1568"/>
      <c r="Q68" s="971"/>
      <c r="R68" s="1037" t="s">
        <v>463</v>
      </c>
      <c r="S68" s="1038"/>
    </row>
    <row r="69" spans="1:19" ht="34.5" thickBot="1" x14ac:dyDescent="0.3">
      <c r="A69" s="761" t="s">
        <v>157</v>
      </c>
      <c r="B69" s="1063"/>
      <c r="C69" s="1545" t="s">
        <v>474</v>
      </c>
      <c r="D69" s="772" t="s">
        <v>159</v>
      </c>
      <c r="E69" s="1041" t="s">
        <v>40</v>
      </c>
      <c r="F69" s="1042">
        <v>178.55</v>
      </c>
      <c r="G69" s="577">
        <f>+GM_PAA_2025!G69</f>
        <v>2</v>
      </c>
      <c r="H69" s="573">
        <f>+'DGPOG_PAA-2025'!G69</f>
        <v>2</v>
      </c>
      <c r="I69" s="595">
        <f>+'DGH_PAA-2025 '!G69</f>
        <v>0</v>
      </c>
      <c r="J69" s="596">
        <f>IGOTCI_PAA_2025!G69</f>
        <v>0</v>
      </c>
      <c r="K69" s="1029">
        <f t="shared" si="6"/>
        <v>4</v>
      </c>
      <c r="L69" s="1064">
        <f t="shared" si="7"/>
        <v>714.2</v>
      </c>
      <c r="M69" s="974"/>
      <c r="N69" s="1043"/>
      <c r="O69" s="974"/>
      <c r="P69" s="1568"/>
      <c r="Q69" s="974"/>
      <c r="R69" s="1044" t="s">
        <v>463</v>
      </c>
      <c r="S69" s="1045"/>
    </row>
    <row r="70" spans="1:19" ht="23.25" thickBot="1" x14ac:dyDescent="0.3">
      <c r="A70" s="765" t="s">
        <v>160</v>
      </c>
      <c r="B70" s="774"/>
      <c r="C70" s="1546"/>
      <c r="D70" s="766" t="s">
        <v>161</v>
      </c>
      <c r="E70" s="767" t="s">
        <v>40</v>
      </c>
      <c r="F70" s="768">
        <v>315</v>
      </c>
      <c r="G70" s="577">
        <f>+GM_PAA_2025!G70</f>
        <v>2</v>
      </c>
      <c r="H70" s="573">
        <f>+'DGPOG_PAA-2025'!G70</f>
        <v>3</v>
      </c>
      <c r="I70" s="595">
        <f>+'DGH_PAA-2025 '!G70</f>
        <v>0</v>
      </c>
      <c r="J70" s="596">
        <f>IGOTCI_PAA_2025!G70</f>
        <v>0</v>
      </c>
      <c r="K70" s="1029">
        <f t="shared" si="6"/>
        <v>5</v>
      </c>
      <c r="L70" s="1046">
        <f t="shared" si="7"/>
        <v>1575</v>
      </c>
      <c r="M70" s="973"/>
      <c r="N70" s="1034"/>
      <c r="O70" s="973"/>
      <c r="P70" s="1568"/>
      <c r="Q70" s="973"/>
      <c r="R70" s="1035" t="s">
        <v>463</v>
      </c>
      <c r="S70" s="1027"/>
    </row>
    <row r="71" spans="1:19" ht="34.5" thickBot="1" x14ac:dyDescent="0.3">
      <c r="A71" s="765" t="s">
        <v>162</v>
      </c>
      <c r="B71" s="774"/>
      <c r="C71" s="1546"/>
      <c r="D71" s="766" t="s">
        <v>163</v>
      </c>
      <c r="E71" s="767" t="s">
        <v>40</v>
      </c>
      <c r="F71" s="768">
        <v>280</v>
      </c>
      <c r="G71" s="577">
        <f>+GM_PAA_2025!G71</f>
        <v>2</v>
      </c>
      <c r="H71" s="573">
        <f>+'DGPOG_PAA-2025'!G71</f>
        <v>60</v>
      </c>
      <c r="I71" s="595">
        <f>+'DGH_PAA-2025 '!G71</f>
        <v>15</v>
      </c>
      <c r="J71" s="596">
        <f>IGOTCI_PAA_2025!G71</f>
        <v>4</v>
      </c>
      <c r="K71" s="1029">
        <f t="shared" si="6"/>
        <v>81</v>
      </c>
      <c r="L71" s="1046">
        <f t="shared" si="7"/>
        <v>22680</v>
      </c>
      <c r="M71" s="973"/>
      <c r="N71" s="1034"/>
      <c r="O71" s="973"/>
      <c r="P71" s="1568"/>
      <c r="Q71" s="973"/>
      <c r="R71" s="1035" t="s">
        <v>463</v>
      </c>
      <c r="S71" s="1027"/>
    </row>
    <row r="72" spans="1:19" ht="16.5" thickBot="1" x14ac:dyDescent="0.3">
      <c r="A72" s="775"/>
      <c r="B72" s="776"/>
      <c r="C72" s="1535"/>
      <c r="D72" s="1065" t="s">
        <v>165</v>
      </c>
      <c r="E72" s="790" t="s">
        <v>40</v>
      </c>
      <c r="F72" s="1066">
        <v>410.31</v>
      </c>
      <c r="G72" s="577">
        <f>+GM_PAA_2025!G72</f>
        <v>2</v>
      </c>
      <c r="H72" s="573">
        <f>+'DGPOG_PAA-2025'!G72</f>
        <v>0</v>
      </c>
      <c r="I72" s="595">
        <f>+'DGH_PAA-2025 '!G72</f>
        <v>0</v>
      </c>
      <c r="J72" s="596">
        <f>IGOTCI_PAA_2025!G72</f>
        <v>0</v>
      </c>
      <c r="K72" s="1029">
        <f t="shared" si="6"/>
        <v>2</v>
      </c>
      <c r="L72" s="1046">
        <f t="shared" si="7"/>
        <v>820.62</v>
      </c>
      <c r="M72" s="975"/>
      <c r="N72" s="1047"/>
      <c r="O72" s="975"/>
      <c r="P72" s="1568"/>
      <c r="Q72" s="975"/>
      <c r="R72" s="1048" t="s">
        <v>463</v>
      </c>
      <c r="S72" s="1049"/>
    </row>
    <row r="73" spans="1:19" ht="16.5" customHeight="1" thickBot="1" x14ac:dyDescent="0.3">
      <c r="A73" s="1053" t="s">
        <v>166</v>
      </c>
      <c r="B73" s="1067"/>
      <c r="C73" s="1054" t="s">
        <v>167</v>
      </c>
      <c r="D73" s="1059" t="s">
        <v>475</v>
      </c>
      <c r="E73" s="773" t="s">
        <v>58</v>
      </c>
      <c r="F73" s="781">
        <v>1700</v>
      </c>
      <c r="G73" s="577">
        <f>+GM_PAA_2025!G73</f>
        <v>2</v>
      </c>
      <c r="H73" s="573">
        <f>+'DGPOG_PAA-2025'!G73</f>
        <v>0</v>
      </c>
      <c r="I73" s="595">
        <f>+'DGH_PAA-2025 '!G73</f>
        <v>2</v>
      </c>
      <c r="J73" s="596">
        <f>IGOTCI_PAA_2025!G73</f>
        <v>0</v>
      </c>
      <c r="K73" s="1029">
        <f t="shared" si="6"/>
        <v>4</v>
      </c>
      <c r="L73" s="1046">
        <f t="shared" si="7"/>
        <v>6800</v>
      </c>
      <c r="M73" s="972"/>
      <c r="N73" s="1057"/>
      <c r="O73" s="972"/>
      <c r="P73" s="1568"/>
      <c r="Q73" s="972"/>
      <c r="R73" s="1058" t="s">
        <v>463</v>
      </c>
      <c r="S73" s="1026"/>
    </row>
    <row r="74" spans="1:19" ht="16.5" thickBot="1" x14ac:dyDescent="0.3">
      <c r="A74" s="761"/>
      <c r="B74" s="1063"/>
      <c r="C74" s="1543" t="s">
        <v>168</v>
      </c>
      <c r="D74" s="762" t="s">
        <v>476</v>
      </c>
      <c r="E74" s="596" t="s">
        <v>40</v>
      </c>
      <c r="F74" s="777">
        <v>1500</v>
      </c>
      <c r="G74" s="577">
        <f>+GM_PAA_2025!G74</f>
        <v>1</v>
      </c>
      <c r="H74" s="573">
        <f>+'DGPOG_PAA-2025'!G74</f>
        <v>2</v>
      </c>
      <c r="I74" s="595">
        <f>+'DGH_PAA-2025 '!G74</f>
        <v>3</v>
      </c>
      <c r="J74" s="596">
        <f>IGOTCI_PAA_2025!G74</f>
        <v>0</v>
      </c>
      <c r="K74" s="1029">
        <f t="shared" si="6"/>
        <v>6</v>
      </c>
      <c r="L74" s="1046">
        <f t="shared" si="7"/>
        <v>9000</v>
      </c>
      <c r="M74" s="970"/>
      <c r="N74" s="1031"/>
      <c r="O74" s="970"/>
      <c r="P74" s="1568"/>
      <c r="Q74" s="970"/>
      <c r="R74" s="1032" t="s">
        <v>463</v>
      </c>
      <c r="S74" s="1033"/>
    </row>
    <row r="75" spans="1:19" ht="16.5" thickBot="1" x14ac:dyDescent="0.3">
      <c r="A75" s="775"/>
      <c r="B75" s="1068"/>
      <c r="C75" s="1544"/>
      <c r="D75" s="778" t="s">
        <v>477</v>
      </c>
      <c r="E75" s="783" t="s">
        <v>40</v>
      </c>
      <c r="F75" s="779"/>
      <c r="G75" s="577">
        <f>+GM_PAA_2025!G75</f>
        <v>0</v>
      </c>
      <c r="H75" s="573">
        <f>+'DGPOG_PAA-2025'!G75</f>
        <v>0</v>
      </c>
      <c r="I75" s="595">
        <f>+'DGH_PAA-2025 '!G75</f>
        <v>0</v>
      </c>
      <c r="J75" s="596">
        <f>IGOTCI_PAA_2025!G75</f>
        <v>0</v>
      </c>
      <c r="K75" s="1029">
        <f t="shared" si="6"/>
        <v>0</v>
      </c>
      <c r="L75" s="1046">
        <f t="shared" si="7"/>
        <v>0</v>
      </c>
      <c r="M75" s="971"/>
      <c r="N75" s="1036"/>
      <c r="O75" s="971"/>
      <c r="P75" s="1568"/>
      <c r="Q75" s="971"/>
      <c r="R75" s="1037" t="s">
        <v>463</v>
      </c>
      <c r="S75" s="1038"/>
    </row>
    <row r="76" spans="1:19" ht="21" customHeight="1" thickBot="1" x14ac:dyDescent="0.3">
      <c r="A76" s="1053"/>
      <c r="B76" s="1067"/>
      <c r="C76" s="1054" t="s">
        <v>478</v>
      </c>
      <c r="D76" s="780" t="s">
        <v>479</v>
      </c>
      <c r="E76" s="773" t="s">
        <v>40</v>
      </c>
      <c r="F76" s="781">
        <v>30</v>
      </c>
      <c r="G76" s="577">
        <f>+GM_PAA_2025!G76</f>
        <v>0</v>
      </c>
      <c r="H76" s="573">
        <f>+'DGPOG_PAA-2025'!G76</f>
        <v>0</v>
      </c>
      <c r="I76" s="595">
        <f>+'DGH_PAA-2025 '!G76</f>
        <v>0</v>
      </c>
      <c r="J76" s="596">
        <f>IGOTCI_PAA_2025!G76</f>
        <v>0</v>
      </c>
      <c r="K76" s="1029">
        <f t="shared" si="6"/>
        <v>0</v>
      </c>
      <c r="L76" s="1046">
        <f t="shared" si="7"/>
        <v>0</v>
      </c>
      <c r="M76" s="972"/>
      <c r="N76" s="1057"/>
      <c r="O76" s="972"/>
      <c r="P76" s="1568"/>
      <c r="Q76" s="972"/>
      <c r="R76" s="1058" t="s">
        <v>463</v>
      </c>
      <c r="S76" s="1026"/>
    </row>
    <row r="77" spans="1:19" ht="23.25" thickBot="1" x14ac:dyDescent="0.3">
      <c r="A77" s="760" t="s">
        <v>173</v>
      </c>
      <c r="B77" s="761"/>
      <c r="C77" s="1536" t="s">
        <v>174</v>
      </c>
      <c r="D77" s="762" t="s">
        <v>175</v>
      </c>
      <c r="E77" s="596" t="s">
        <v>40</v>
      </c>
      <c r="F77" s="763">
        <v>24288</v>
      </c>
      <c r="G77" s="577">
        <f>+GM_PAA_2025!G77</f>
        <v>0</v>
      </c>
      <c r="H77" s="573">
        <f>+'DGPOG_PAA-2025'!G77</f>
        <v>0</v>
      </c>
      <c r="I77" s="595">
        <f>+'DGH_PAA-2025 '!G77</f>
        <v>0</v>
      </c>
      <c r="J77" s="596">
        <f>IGOTCI_PAA_2025!G77</f>
        <v>0</v>
      </c>
      <c r="K77" s="1029">
        <f t="shared" si="6"/>
        <v>0</v>
      </c>
      <c r="L77" s="1046">
        <f t="shared" si="7"/>
        <v>0</v>
      </c>
      <c r="M77" s="970"/>
      <c r="N77" s="1031"/>
      <c r="O77" s="970"/>
      <c r="P77" s="1568"/>
      <c r="Q77" s="970"/>
      <c r="R77" s="1032" t="s">
        <v>463</v>
      </c>
      <c r="S77" s="1033"/>
    </row>
    <row r="78" spans="1:19" ht="26.25" customHeight="1" thickBot="1" x14ac:dyDescent="0.3">
      <c r="A78" s="764" t="s">
        <v>176</v>
      </c>
      <c r="B78" s="765"/>
      <c r="C78" s="1535"/>
      <c r="D78" s="766" t="s">
        <v>177</v>
      </c>
      <c r="E78" s="767" t="s">
        <v>40</v>
      </c>
      <c r="F78" s="768">
        <v>3143.9</v>
      </c>
      <c r="G78" s="577">
        <f>+GM_PAA_2025!G78</f>
        <v>0</v>
      </c>
      <c r="H78" s="573">
        <f>+'DGPOG_PAA-2025'!G78</f>
        <v>0</v>
      </c>
      <c r="I78" s="595">
        <f>+'DGH_PAA-2025 '!G78</f>
        <v>1</v>
      </c>
      <c r="J78" s="596">
        <f>IGOTCI_PAA_2025!G78</f>
        <v>0</v>
      </c>
      <c r="K78" s="1029">
        <f t="shared" si="6"/>
        <v>1</v>
      </c>
      <c r="L78" s="1046">
        <f t="shared" si="7"/>
        <v>3143.9</v>
      </c>
      <c r="M78" s="973"/>
      <c r="N78" s="1034"/>
      <c r="O78" s="973"/>
      <c r="P78" s="1568"/>
      <c r="Q78" s="973"/>
      <c r="R78" s="1035" t="s">
        <v>463</v>
      </c>
      <c r="S78" s="1027"/>
    </row>
    <row r="79" spans="1:19" ht="27" customHeight="1" thickBot="1" x14ac:dyDescent="0.3">
      <c r="A79" s="782" t="s">
        <v>178</v>
      </c>
      <c r="B79" s="775"/>
      <c r="C79" s="1537"/>
      <c r="D79" s="778" t="s">
        <v>179</v>
      </c>
      <c r="E79" s="783" t="s">
        <v>40</v>
      </c>
      <c r="F79" s="779">
        <v>876</v>
      </c>
      <c r="G79" s="577">
        <f>+GM_PAA_2025!G79</f>
        <v>0</v>
      </c>
      <c r="H79" s="573">
        <f>+'DGPOG_PAA-2025'!G79</f>
        <v>0</v>
      </c>
      <c r="I79" s="595">
        <f>+'DGH_PAA-2025 '!G79</f>
        <v>0</v>
      </c>
      <c r="J79" s="596">
        <f>IGOTCI_PAA_2025!G79</f>
        <v>0</v>
      </c>
      <c r="K79" s="1029">
        <f t="shared" si="6"/>
        <v>0</v>
      </c>
      <c r="L79" s="1046">
        <f t="shared" si="7"/>
        <v>0</v>
      </c>
      <c r="M79" s="971"/>
      <c r="N79" s="1036"/>
      <c r="O79" s="971"/>
      <c r="P79" s="1568"/>
      <c r="Q79" s="971"/>
      <c r="R79" s="1037" t="s">
        <v>463</v>
      </c>
      <c r="S79" s="1038"/>
    </row>
    <row r="80" spans="1:19" ht="15" customHeight="1" thickBot="1" x14ac:dyDescent="0.3">
      <c r="A80" s="760" t="s">
        <v>183</v>
      </c>
      <c r="B80" s="761"/>
      <c r="C80" s="1536" t="s">
        <v>184</v>
      </c>
      <c r="D80" s="762" t="s">
        <v>185</v>
      </c>
      <c r="E80" s="596" t="s">
        <v>40</v>
      </c>
      <c r="F80" s="763">
        <v>65</v>
      </c>
      <c r="G80" s="577">
        <f>+GM_PAA_2025!G80</f>
        <v>0</v>
      </c>
      <c r="H80" s="573">
        <f>+'DGPOG_PAA-2025'!G80</f>
        <v>2</v>
      </c>
      <c r="I80" s="595">
        <f>+'DGH_PAA-2025 '!G80</f>
        <v>0</v>
      </c>
      <c r="J80" s="596">
        <f>IGOTCI_PAA_2025!G80</f>
        <v>0</v>
      </c>
      <c r="K80" s="1029">
        <f t="shared" si="6"/>
        <v>2</v>
      </c>
      <c r="L80" s="1046">
        <f t="shared" si="7"/>
        <v>130</v>
      </c>
      <c r="M80" s="970"/>
      <c r="N80" s="1031"/>
      <c r="O80" s="970"/>
      <c r="P80" s="1568"/>
      <c r="Q80" s="970"/>
      <c r="R80" s="1032" t="s">
        <v>463</v>
      </c>
      <c r="S80" s="1033"/>
    </row>
    <row r="81" spans="1:19" ht="22.15" customHeight="1" thickBot="1" x14ac:dyDescent="0.3">
      <c r="A81" s="782" t="s">
        <v>186</v>
      </c>
      <c r="B81" s="775"/>
      <c r="C81" s="1537"/>
      <c r="D81" s="778" t="s">
        <v>187</v>
      </c>
      <c r="E81" s="783" t="s">
        <v>40</v>
      </c>
      <c r="F81" s="779">
        <v>120</v>
      </c>
      <c r="G81" s="577">
        <f>+GM_PAA_2025!G81</f>
        <v>2</v>
      </c>
      <c r="H81" s="573">
        <f>+'DGPOG_PAA-2025'!G81</f>
        <v>1</v>
      </c>
      <c r="I81" s="595">
        <f>+'DGH_PAA-2025 '!G81</f>
        <v>3</v>
      </c>
      <c r="J81" s="596">
        <f>IGOTCI_PAA_2025!G81</f>
        <v>6</v>
      </c>
      <c r="K81" s="1029">
        <f t="shared" si="6"/>
        <v>12</v>
      </c>
      <c r="L81" s="1046">
        <f t="shared" si="7"/>
        <v>1440</v>
      </c>
      <c r="M81" s="971"/>
      <c r="N81" s="1036"/>
      <c r="O81" s="971"/>
      <c r="P81" s="1568"/>
      <c r="Q81" s="971"/>
      <c r="R81" s="1037" t="s">
        <v>463</v>
      </c>
      <c r="S81" s="1038"/>
    </row>
    <row r="82" spans="1:19" ht="23.25" thickBot="1" x14ac:dyDescent="0.3">
      <c r="A82" s="1039" t="s">
        <v>188</v>
      </c>
      <c r="B82" s="1040"/>
      <c r="C82" s="1535" t="s">
        <v>189</v>
      </c>
      <c r="D82" s="772" t="s">
        <v>190</v>
      </c>
      <c r="E82" s="1041" t="s">
        <v>40</v>
      </c>
      <c r="F82" s="1042">
        <v>131</v>
      </c>
      <c r="G82" s="577">
        <f>+GM_PAA_2025!G82</f>
        <v>1</v>
      </c>
      <c r="H82" s="573">
        <f>+'DGPOG_PAA-2025'!G82</f>
        <v>0</v>
      </c>
      <c r="I82" s="595">
        <f>+'DGH_PAA-2025 '!G82</f>
        <v>3</v>
      </c>
      <c r="J82" s="596">
        <f>IGOTCI_PAA_2025!G82</f>
        <v>0</v>
      </c>
      <c r="K82" s="1029">
        <f t="shared" si="6"/>
        <v>4</v>
      </c>
      <c r="L82" s="1046">
        <f t="shared" si="7"/>
        <v>524</v>
      </c>
      <c r="M82" s="974"/>
      <c r="N82" s="1043"/>
      <c r="O82" s="974"/>
      <c r="P82" s="1568"/>
      <c r="Q82" s="974"/>
      <c r="R82" s="1044" t="s">
        <v>463</v>
      </c>
      <c r="S82" s="1045"/>
    </row>
    <row r="83" spans="1:19" ht="17.25" customHeight="1" thickBot="1" x14ac:dyDescent="0.3">
      <c r="A83" s="764" t="s">
        <v>191</v>
      </c>
      <c r="B83" s="765"/>
      <c r="C83" s="1535"/>
      <c r="D83" s="766" t="s">
        <v>192</v>
      </c>
      <c r="E83" s="767" t="s">
        <v>40</v>
      </c>
      <c r="F83" s="768">
        <v>270.75</v>
      </c>
      <c r="G83" s="577">
        <f>+GM_PAA_2025!G83</f>
        <v>0</v>
      </c>
      <c r="H83" s="573">
        <f>+'DGPOG_PAA-2025'!G83</f>
        <v>0</v>
      </c>
      <c r="I83" s="595">
        <f>+'DGH_PAA-2025 '!G83</f>
        <v>1</v>
      </c>
      <c r="J83" s="596">
        <f>IGOTCI_PAA_2025!G83</f>
        <v>0</v>
      </c>
      <c r="K83" s="1029">
        <f t="shared" si="6"/>
        <v>1</v>
      </c>
      <c r="L83" s="1046">
        <f t="shared" si="7"/>
        <v>270.75</v>
      </c>
      <c r="M83" s="973"/>
      <c r="N83" s="1034"/>
      <c r="O83" s="973"/>
      <c r="P83" s="1568"/>
      <c r="Q83" s="973"/>
      <c r="R83" s="1035" t="s">
        <v>463</v>
      </c>
      <c r="S83" s="1027"/>
    </row>
    <row r="84" spans="1:19" ht="23.25" customHeight="1" thickBot="1" x14ac:dyDescent="0.3">
      <c r="A84" s="769" t="s">
        <v>193</v>
      </c>
      <c r="B84" s="770"/>
      <c r="C84" s="1535"/>
      <c r="D84" s="766" t="s">
        <v>194</v>
      </c>
      <c r="E84" s="790" t="s">
        <v>40</v>
      </c>
      <c r="F84" s="771">
        <v>131</v>
      </c>
      <c r="G84" s="577">
        <f>+GM_PAA_2025!G84</f>
        <v>0</v>
      </c>
      <c r="H84" s="573">
        <f>+'DGPOG_PAA-2025'!G84</f>
        <v>9</v>
      </c>
      <c r="I84" s="595">
        <f>+'DGH_PAA-2025 '!G84</f>
        <v>0</v>
      </c>
      <c r="J84" s="596">
        <f>IGOTCI_PAA_2025!G84</f>
        <v>6</v>
      </c>
      <c r="K84" s="1029">
        <f t="shared" si="6"/>
        <v>15</v>
      </c>
      <c r="L84" s="1046">
        <f t="shared" si="7"/>
        <v>1965</v>
      </c>
      <c r="M84" s="975"/>
      <c r="N84" s="1047"/>
      <c r="O84" s="975"/>
      <c r="P84" s="1568"/>
      <c r="Q84" s="975"/>
      <c r="R84" s="1048" t="s">
        <v>463</v>
      </c>
      <c r="S84" s="1049"/>
    </row>
    <row r="85" spans="1:19" s="706" customFormat="1" ht="37.5" customHeight="1" thickBot="1" x14ac:dyDescent="0.3">
      <c r="A85" s="1052" t="s">
        <v>195</v>
      </c>
      <c r="B85" s="1053"/>
      <c r="C85" s="1069" t="s">
        <v>196</v>
      </c>
      <c r="D85" s="1059" t="s">
        <v>197</v>
      </c>
      <c r="E85" s="773" t="s">
        <v>40</v>
      </c>
      <c r="F85" s="781">
        <v>132</v>
      </c>
      <c r="G85" s="577">
        <f>+GM_PAA_2025!G85</f>
        <v>0</v>
      </c>
      <c r="H85" s="573">
        <f>+'DGPOG_PAA-2025'!G85</f>
        <v>9</v>
      </c>
      <c r="I85" s="595">
        <f>+'DGH_PAA-2025 '!G85</f>
        <v>0</v>
      </c>
      <c r="J85" s="596">
        <f>IGOTCI_PAA_2025!G85</f>
        <v>0</v>
      </c>
      <c r="K85" s="1029">
        <f t="shared" si="6"/>
        <v>9</v>
      </c>
      <c r="L85" s="1046">
        <f t="shared" si="7"/>
        <v>1188</v>
      </c>
      <c r="M85" s="972"/>
      <c r="N85" s="1057"/>
      <c r="O85" s="972"/>
      <c r="P85" s="1568"/>
      <c r="Q85" s="972"/>
      <c r="R85" s="1058" t="s">
        <v>463</v>
      </c>
      <c r="S85" s="1026"/>
    </row>
    <row r="86" spans="1:19" ht="16.5" thickBot="1" x14ac:dyDescent="0.3">
      <c r="A86" s="764" t="s">
        <v>201</v>
      </c>
      <c r="B86" s="765"/>
      <c r="C86" s="1535" t="s">
        <v>202</v>
      </c>
      <c r="D86" s="766" t="s">
        <v>203</v>
      </c>
      <c r="E86" s="767" t="s">
        <v>40</v>
      </c>
      <c r="F86" s="768"/>
      <c r="G86" s="577">
        <f>+GM_PAA_2025!G86</f>
        <v>0</v>
      </c>
      <c r="H86" s="573">
        <f>+'DGPOG_PAA-2025'!G86</f>
        <v>0</v>
      </c>
      <c r="I86" s="595">
        <f>+'DGH_PAA-2025 '!G86</f>
        <v>0</v>
      </c>
      <c r="J86" s="596">
        <f>IGOTCI_PAA_2025!G86</f>
        <v>0</v>
      </c>
      <c r="K86" s="1029">
        <f t="shared" si="6"/>
        <v>0</v>
      </c>
      <c r="L86" s="1046">
        <f t="shared" si="7"/>
        <v>0</v>
      </c>
      <c r="M86" s="973"/>
      <c r="N86" s="1034"/>
      <c r="O86" s="973"/>
      <c r="P86" s="1568"/>
      <c r="Q86" s="973"/>
      <c r="R86" s="1035" t="s">
        <v>463</v>
      </c>
      <c r="S86" s="1027"/>
    </row>
    <row r="87" spans="1:19" ht="16.5" thickBot="1" x14ac:dyDescent="0.3">
      <c r="A87" s="764" t="s">
        <v>204</v>
      </c>
      <c r="B87" s="765"/>
      <c r="C87" s="1535"/>
      <c r="D87" s="789" t="s">
        <v>205</v>
      </c>
      <c r="E87" s="767" t="s">
        <v>40</v>
      </c>
      <c r="F87" s="768">
        <v>1446.49</v>
      </c>
      <c r="G87" s="577">
        <f>+GM_PAA_2025!G87</f>
        <v>0</v>
      </c>
      <c r="H87" s="573">
        <f>+'DGPOG_PAA-2025'!G87</f>
        <v>0</v>
      </c>
      <c r="I87" s="595">
        <f>+'DGH_PAA-2025 '!G87</f>
        <v>0</v>
      </c>
      <c r="J87" s="596">
        <f>IGOTCI_PAA_2025!G87</f>
        <v>0</v>
      </c>
      <c r="K87" s="1029">
        <f t="shared" si="6"/>
        <v>0</v>
      </c>
      <c r="L87" s="1046">
        <f t="shared" si="7"/>
        <v>0</v>
      </c>
      <c r="M87" s="973"/>
      <c r="N87" s="1034"/>
      <c r="O87" s="973"/>
      <c r="P87" s="1568"/>
      <c r="Q87" s="973"/>
      <c r="R87" s="1035" t="s">
        <v>463</v>
      </c>
      <c r="S87" s="1027"/>
    </row>
    <row r="88" spans="1:19" ht="16.5" thickBot="1" x14ac:dyDescent="0.3">
      <c r="A88" s="769" t="s">
        <v>206</v>
      </c>
      <c r="B88" s="770"/>
      <c r="C88" s="1535"/>
      <c r="D88" s="976" t="s">
        <v>207</v>
      </c>
      <c r="E88" s="790" t="s">
        <v>40</v>
      </c>
      <c r="F88" s="771">
        <f>'DGPOG_PAA-2025'!F89</f>
        <v>2248</v>
      </c>
      <c r="G88" s="577">
        <f>+GM_PAA_2025!G88</f>
        <v>0</v>
      </c>
      <c r="H88" s="573">
        <f>'DGPOG_PAA-2025'!G89</f>
        <v>10</v>
      </c>
      <c r="I88" s="595"/>
      <c r="J88" s="596">
        <f>IGOTCI_PAA_2025!G90</f>
        <v>5</v>
      </c>
      <c r="K88" s="1029">
        <f t="shared" si="6"/>
        <v>15</v>
      </c>
      <c r="L88" s="1046">
        <f t="shared" si="7"/>
        <v>33720</v>
      </c>
      <c r="M88" s="975"/>
      <c r="N88" s="1047"/>
      <c r="O88" s="975"/>
      <c r="P88" s="1568"/>
      <c r="Q88" s="975"/>
      <c r="R88" s="1048" t="s">
        <v>463</v>
      </c>
      <c r="S88" s="1049"/>
    </row>
    <row r="89" spans="1:19" s="706" customFormat="1" ht="16.5" thickBot="1" x14ac:dyDescent="0.3">
      <c r="A89" s="760" t="s">
        <v>208</v>
      </c>
      <c r="B89" s="761"/>
      <c r="C89" s="1540" t="s">
        <v>209</v>
      </c>
      <c r="D89" s="1050" t="s">
        <v>210</v>
      </c>
      <c r="E89" s="596" t="s">
        <v>40</v>
      </c>
      <c r="F89" s="763">
        <v>11878.52</v>
      </c>
      <c r="G89" s="577">
        <f>+GM_PAA_2025!G89</f>
        <v>0</v>
      </c>
      <c r="H89" s="573">
        <f>'DGPOG_PAA-2025'!G90</f>
        <v>0</v>
      </c>
      <c r="I89" s="595">
        <f>+'DGH_PAA-2025 '!G89</f>
        <v>0</v>
      </c>
      <c r="J89" s="596">
        <f>IGOTCI_PAA_2025!G89</f>
        <v>0</v>
      </c>
      <c r="K89" s="1029">
        <f t="shared" si="6"/>
        <v>0</v>
      </c>
      <c r="L89" s="1046">
        <f t="shared" si="7"/>
        <v>0</v>
      </c>
      <c r="M89" s="970"/>
      <c r="N89" s="1031"/>
      <c r="O89" s="970"/>
      <c r="P89" s="1568"/>
      <c r="Q89" s="970"/>
      <c r="R89" s="1032" t="s">
        <v>463</v>
      </c>
      <c r="S89" s="1033"/>
    </row>
    <row r="90" spans="1:19" s="706" customFormat="1" ht="16.5" thickBot="1" x14ac:dyDescent="0.3">
      <c r="A90" s="764"/>
      <c r="B90" s="765"/>
      <c r="C90" s="1541"/>
      <c r="D90" s="1070" t="s">
        <v>212</v>
      </c>
      <c r="E90" s="767" t="s">
        <v>40</v>
      </c>
      <c r="F90" s="768">
        <v>18347.27</v>
      </c>
      <c r="G90" s="577">
        <f>GM_PAA_2025!G92</f>
        <v>0</v>
      </c>
      <c r="H90" s="573">
        <f>'DGPOG_PAA-2025'!G91</f>
        <v>0</v>
      </c>
      <c r="I90" s="595">
        <f>'DGH_PAA-2025 '!G92</f>
        <v>3</v>
      </c>
      <c r="J90" s="596">
        <f>IGOTCI_PAA_2025!G92</f>
        <v>0</v>
      </c>
      <c r="K90" s="1029">
        <f t="shared" ref="K90:K112" si="8">+J90+I90+H90+G90</f>
        <v>3</v>
      </c>
      <c r="L90" s="1046">
        <f>+K90*F90</f>
        <v>55041.81</v>
      </c>
      <c r="M90" s="973"/>
      <c r="N90" s="1034"/>
      <c r="O90" s="973"/>
      <c r="P90" s="1568"/>
      <c r="Q90" s="973"/>
      <c r="R90" s="1035" t="s">
        <v>463</v>
      </c>
      <c r="S90" s="1027"/>
    </row>
    <row r="91" spans="1:19" s="706" customFormat="1" ht="16.5" thickBot="1" x14ac:dyDescent="0.3">
      <c r="A91" s="782" t="s">
        <v>211</v>
      </c>
      <c r="B91" s="775"/>
      <c r="C91" s="1542"/>
      <c r="D91" s="1071" t="s">
        <v>214</v>
      </c>
      <c r="E91" s="783" t="s">
        <v>40</v>
      </c>
      <c r="F91" s="779">
        <v>21093.53</v>
      </c>
      <c r="G91" s="577">
        <f>+GM_PAA_2025!G91</f>
        <v>0</v>
      </c>
      <c r="H91" s="573">
        <f>'DGPOG_PAA-2025'!G92</f>
        <v>4</v>
      </c>
      <c r="I91" s="595">
        <f>'DGH_PAA-2025 '!G93</f>
        <v>3</v>
      </c>
      <c r="J91" s="596">
        <f>IGOTCI_PAA_2025!G91</f>
        <v>0</v>
      </c>
      <c r="K91" s="1029">
        <f t="shared" si="8"/>
        <v>7</v>
      </c>
      <c r="L91" s="1062">
        <f t="shared" ref="L91:L112" si="9">+K91*F91</f>
        <v>147654.71</v>
      </c>
      <c r="M91" s="971"/>
      <c r="N91" s="1036"/>
      <c r="O91" s="971"/>
      <c r="P91" s="1568"/>
      <c r="Q91" s="971"/>
      <c r="R91" s="1037" t="s">
        <v>463</v>
      </c>
      <c r="S91" s="1038"/>
    </row>
    <row r="92" spans="1:19" ht="16.5" thickBot="1" x14ac:dyDescent="0.3">
      <c r="A92" s="1039" t="s">
        <v>34</v>
      </c>
      <c r="B92" s="1040"/>
      <c r="C92" s="1560" t="s">
        <v>216</v>
      </c>
      <c r="D92" s="1072" t="s">
        <v>217</v>
      </c>
      <c r="E92" s="1041" t="s">
        <v>40</v>
      </c>
      <c r="F92" s="1073">
        <v>290</v>
      </c>
      <c r="G92" s="577">
        <f>+GM_PAA_2025!G92</f>
        <v>0</v>
      </c>
      <c r="H92" s="573">
        <f>+'DGPOG_PAA-2025'!G92</f>
        <v>4</v>
      </c>
      <c r="I92" s="595">
        <v>2</v>
      </c>
      <c r="J92" s="596">
        <f>IGOTCI_PAA_2025!G92</f>
        <v>0</v>
      </c>
      <c r="K92" s="1029">
        <f t="shared" si="8"/>
        <v>6</v>
      </c>
      <c r="L92" s="1062">
        <f t="shared" si="9"/>
        <v>1740</v>
      </c>
      <c r="M92" s="974"/>
      <c r="N92" s="1043"/>
      <c r="O92" s="974"/>
      <c r="P92" s="1568"/>
      <c r="Q92" s="974"/>
      <c r="R92" s="1044" t="s">
        <v>463</v>
      </c>
      <c r="S92" s="1045"/>
    </row>
    <row r="93" spans="1:19" ht="16.5" thickBot="1" x14ac:dyDescent="0.3">
      <c r="A93" s="764" t="s">
        <v>218</v>
      </c>
      <c r="B93" s="765"/>
      <c r="C93" s="1541"/>
      <c r="D93" s="772" t="s">
        <v>219</v>
      </c>
      <c r="E93" s="767" t="s">
        <v>40</v>
      </c>
      <c r="F93" s="788">
        <v>150</v>
      </c>
      <c r="G93" s="577">
        <f>+GM_PAA_2025!G93</f>
        <v>0</v>
      </c>
      <c r="H93" s="573">
        <f>+'DGPOG_PAA-2025'!G93</f>
        <v>0</v>
      </c>
      <c r="I93" s="595">
        <f>+'DGH_PAA-2025 '!G93</f>
        <v>3</v>
      </c>
      <c r="J93" s="596">
        <f>IGOTCI_PAA_2025!G93</f>
        <v>0</v>
      </c>
      <c r="K93" s="1029">
        <f t="shared" si="8"/>
        <v>3</v>
      </c>
      <c r="L93" s="1062">
        <f t="shared" si="9"/>
        <v>450</v>
      </c>
      <c r="M93" s="973"/>
      <c r="N93" s="1034"/>
      <c r="O93" s="973"/>
      <c r="P93" s="1568"/>
      <c r="Q93" s="973"/>
      <c r="R93" s="1035" t="s">
        <v>463</v>
      </c>
      <c r="S93" s="1027"/>
    </row>
    <row r="94" spans="1:19" ht="16.5" thickBot="1" x14ac:dyDescent="0.3">
      <c r="A94" s="769" t="s">
        <v>220</v>
      </c>
      <c r="B94" s="770"/>
      <c r="C94" s="1559"/>
      <c r="D94" s="766" t="s">
        <v>221</v>
      </c>
      <c r="E94" s="790" t="s">
        <v>40</v>
      </c>
      <c r="F94" s="1074">
        <v>95.5</v>
      </c>
      <c r="G94" s="577">
        <f>+GM_PAA_2025!G94</f>
        <v>0</v>
      </c>
      <c r="H94" s="573">
        <f>+'DGPOG_PAA-2025'!G94</f>
        <v>1</v>
      </c>
      <c r="I94" s="595">
        <f>+'DGH_PAA-2025 '!G94</f>
        <v>0</v>
      </c>
      <c r="J94" s="596">
        <f>IGOTCI_PAA_2025!G94</f>
        <v>0</v>
      </c>
      <c r="K94" s="1029">
        <f t="shared" si="8"/>
        <v>1</v>
      </c>
      <c r="L94" s="1062">
        <f t="shared" si="9"/>
        <v>95.5</v>
      </c>
      <c r="M94" s="975"/>
      <c r="N94" s="1047"/>
      <c r="O94" s="975"/>
      <c r="P94" s="1568"/>
      <c r="Q94" s="975"/>
      <c r="R94" s="1048" t="s">
        <v>463</v>
      </c>
      <c r="S94" s="1049"/>
    </row>
    <row r="95" spans="1:19" ht="16.5" thickBot="1" x14ac:dyDescent="0.3">
      <c r="A95" s="1052" t="s">
        <v>222</v>
      </c>
      <c r="B95" s="1053"/>
      <c r="C95" s="1069" t="s">
        <v>223</v>
      </c>
      <c r="D95" s="1059" t="s">
        <v>223</v>
      </c>
      <c r="E95" s="773" t="s">
        <v>40</v>
      </c>
      <c r="F95" s="1075">
        <v>52.43</v>
      </c>
      <c r="G95" s="577">
        <f>+GM_PAA_2025!G95</f>
        <v>0</v>
      </c>
      <c r="H95" s="573">
        <f>+'DGPOG_PAA-2025'!G95</f>
        <v>0</v>
      </c>
      <c r="I95" s="595">
        <f>+'DGH_PAA-2025 '!G95</f>
        <v>0</v>
      </c>
      <c r="J95" s="596">
        <f>IGOTCI_PAA_2025!G95</f>
        <v>0</v>
      </c>
      <c r="K95" s="1029">
        <f t="shared" si="8"/>
        <v>0</v>
      </c>
      <c r="L95" s="1062">
        <f t="shared" si="9"/>
        <v>0</v>
      </c>
      <c r="M95" s="972"/>
      <c r="N95" s="1057"/>
      <c r="O95" s="972"/>
      <c r="P95" s="1568"/>
      <c r="Q95" s="972"/>
      <c r="R95" s="1058" t="s">
        <v>463</v>
      </c>
      <c r="S95" s="1026"/>
    </row>
    <row r="96" spans="1:19" ht="24.6" customHeight="1" thickBot="1" x14ac:dyDescent="0.3">
      <c r="A96" s="760" t="s">
        <v>224</v>
      </c>
      <c r="B96" s="761"/>
      <c r="C96" s="1536" t="s">
        <v>225</v>
      </c>
      <c r="D96" s="1050" t="s">
        <v>226</v>
      </c>
      <c r="E96" s="596" t="s">
        <v>40</v>
      </c>
      <c r="F96" s="786">
        <v>194</v>
      </c>
      <c r="G96" s="577">
        <f>+GM_PAA_2025!G96</f>
        <v>1</v>
      </c>
      <c r="H96" s="573">
        <f>+'DGPOG_PAA-2025'!G96</f>
        <v>0</v>
      </c>
      <c r="I96" s="595">
        <f>+'DGH_PAA-2025 '!G96</f>
        <v>1</v>
      </c>
      <c r="J96" s="596">
        <f>IGOTCI_PAA_2025!G96</f>
        <v>0</v>
      </c>
      <c r="K96" s="1029">
        <f t="shared" si="8"/>
        <v>2</v>
      </c>
      <c r="L96" s="1062">
        <f t="shared" si="9"/>
        <v>388</v>
      </c>
      <c r="M96" s="970"/>
      <c r="N96" s="1031"/>
      <c r="O96" s="970"/>
      <c r="P96" s="1568"/>
      <c r="Q96" s="970"/>
      <c r="R96" s="1032" t="s">
        <v>463</v>
      </c>
      <c r="S96" s="1033"/>
    </row>
    <row r="97" spans="1:19" ht="19.5" customHeight="1" thickBot="1" x14ac:dyDescent="0.3">
      <c r="A97" s="765"/>
      <c r="B97" s="1076"/>
      <c r="C97" s="1535"/>
      <c r="D97" s="1077" t="s">
        <v>480</v>
      </c>
      <c r="E97" s="767" t="s">
        <v>40</v>
      </c>
      <c r="F97" s="788">
        <v>194</v>
      </c>
      <c r="G97" s="577">
        <f>+GM_PAA_2025!G97</f>
        <v>0</v>
      </c>
      <c r="H97" s="573">
        <f>+'DGPOG_PAA-2025'!G97</f>
        <v>0</v>
      </c>
      <c r="I97" s="595">
        <f>+'DGH_PAA-2025 '!G97</f>
        <v>0</v>
      </c>
      <c r="J97" s="596">
        <f>IGOTCI_PAA_2025!G97</f>
        <v>0</v>
      </c>
      <c r="K97" s="1029">
        <f t="shared" si="8"/>
        <v>0</v>
      </c>
      <c r="L97" s="1062">
        <f t="shared" si="9"/>
        <v>0</v>
      </c>
      <c r="M97" s="973"/>
      <c r="N97" s="1034"/>
      <c r="O97" s="973"/>
      <c r="P97" s="1568"/>
      <c r="Q97" s="973"/>
      <c r="R97" s="1035" t="s">
        <v>463</v>
      </c>
      <c r="S97" s="1027"/>
    </row>
    <row r="98" spans="1:19" ht="18" customHeight="1" thickBot="1" x14ac:dyDescent="0.3">
      <c r="A98" s="765"/>
      <c r="B98" s="1076"/>
      <c r="C98" s="1535"/>
      <c r="D98" s="1077" t="s">
        <v>228</v>
      </c>
      <c r="E98" s="767" t="s">
        <v>40</v>
      </c>
      <c r="F98" s="788">
        <v>65</v>
      </c>
      <c r="G98" s="577">
        <f>+GM_PAA_2025!G98</f>
        <v>0</v>
      </c>
      <c r="H98" s="573">
        <f>+'DGPOG_PAA-2025'!G98</f>
        <v>0</v>
      </c>
      <c r="I98" s="595">
        <f>+'DGH_PAA-2025 '!G98</f>
        <v>1</v>
      </c>
      <c r="J98" s="596">
        <f>IGOTCI_PAA_2025!G98</f>
        <v>0</v>
      </c>
      <c r="K98" s="1029">
        <f t="shared" si="8"/>
        <v>1</v>
      </c>
      <c r="L98" s="1062">
        <f t="shared" si="9"/>
        <v>65</v>
      </c>
      <c r="M98" s="973"/>
      <c r="N98" s="1034"/>
      <c r="O98" s="973"/>
      <c r="P98" s="1568"/>
      <c r="Q98" s="973"/>
      <c r="R98" s="1035" t="s">
        <v>463</v>
      </c>
      <c r="S98" s="1027"/>
    </row>
    <row r="99" spans="1:19" ht="16.5" thickBot="1" x14ac:dyDescent="0.3">
      <c r="A99" s="765"/>
      <c r="B99" s="1076"/>
      <c r="C99" s="1535"/>
      <c r="D99" s="1077" t="s">
        <v>481</v>
      </c>
      <c r="E99" s="767" t="s">
        <v>40</v>
      </c>
      <c r="F99" s="788"/>
      <c r="G99" s="577">
        <f>+GM_PAA_2025!G99</f>
        <v>0</v>
      </c>
      <c r="H99" s="573">
        <f>+'DGPOG_PAA-2025'!G99</f>
        <v>0</v>
      </c>
      <c r="I99" s="595">
        <f>+'DGH_PAA-2025 '!G99</f>
        <v>1</v>
      </c>
      <c r="J99" s="596">
        <f>IGOTCI_PAA_2025!G99</f>
        <v>0</v>
      </c>
      <c r="K99" s="1029">
        <f t="shared" si="8"/>
        <v>1</v>
      </c>
      <c r="L99" s="1062">
        <f t="shared" si="9"/>
        <v>0</v>
      </c>
      <c r="M99" s="973"/>
      <c r="N99" s="1034"/>
      <c r="O99" s="973"/>
      <c r="P99" s="1568"/>
      <c r="Q99" s="973"/>
      <c r="R99" s="1035" t="s">
        <v>463</v>
      </c>
      <c r="S99" s="1027"/>
    </row>
    <row r="100" spans="1:19" ht="16.5" thickBot="1" x14ac:dyDescent="0.3">
      <c r="A100" s="775"/>
      <c r="B100" s="1078"/>
      <c r="C100" s="1537"/>
      <c r="D100" s="1079" t="s">
        <v>231</v>
      </c>
      <c r="E100" s="783" t="s">
        <v>40</v>
      </c>
      <c r="F100" s="1080">
        <v>500</v>
      </c>
      <c r="G100" s="577">
        <f>+GM_PAA_2025!G100</f>
        <v>0</v>
      </c>
      <c r="H100" s="573">
        <f>+'DGPOG_PAA-2025'!G100</f>
        <v>0</v>
      </c>
      <c r="I100" s="595">
        <f>+'DGH_PAA-2025 '!G100</f>
        <v>1</v>
      </c>
      <c r="J100" s="596">
        <f>IGOTCI_PAA_2025!G100</f>
        <v>20</v>
      </c>
      <c r="K100" s="1029">
        <f t="shared" si="8"/>
        <v>21</v>
      </c>
      <c r="L100" s="1062">
        <f t="shared" si="9"/>
        <v>10500</v>
      </c>
      <c r="M100" s="971"/>
      <c r="N100" s="1036"/>
      <c r="O100" s="971"/>
      <c r="P100" s="1568"/>
      <c r="Q100" s="971"/>
      <c r="R100" s="1037" t="s">
        <v>463</v>
      </c>
      <c r="S100" s="1038"/>
    </row>
    <row r="101" spans="1:19" ht="14.25" customHeight="1" thickBot="1" x14ac:dyDescent="0.3">
      <c r="A101" s="760" t="s">
        <v>232</v>
      </c>
      <c r="B101" s="761"/>
      <c r="C101" s="1536" t="s">
        <v>233</v>
      </c>
      <c r="D101" s="762" t="s">
        <v>234</v>
      </c>
      <c r="E101" s="1081" t="s">
        <v>40</v>
      </c>
      <c r="F101" s="786">
        <v>33</v>
      </c>
      <c r="G101" s="577">
        <f>+GM_PAA_2025!G101</f>
        <v>0</v>
      </c>
      <c r="H101" s="573">
        <f>+'DGPOG_PAA-2025'!G101</f>
        <v>0</v>
      </c>
      <c r="I101" s="595">
        <f>+'DGH_PAA-2025 '!G101</f>
        <v>1</v>
      </c>
      <c r="J101" s="596">
        <f>IGOTCI_PAA_2025!G101</f>
        <v>0</v>
      </c>
      <c r="K101" s="1029">
        <f t="shared" si="8"/>
        <v>1</v>
      </c>
      <c r="L101" s="1062">
        <f t="shared" si="9"/>
        <v>33</v>
      </c>
      <c r="M101" s="970"/>
      <c r="N101" s="1031"/>
      <c r="O101" s="970"/>
      <c r="P101" s="1568"/>
      <c r="Q101" s="970"/>
      <c r="R101" s="1032" t="s">
        <v>463</v>
      </c>
      <c r="S101" s="1033"/>
    </row>
    <row r="102" spans="1:19" ht="14.25" customHeight="1" thickBot="1" x14ac:dyDescent="0.3">
      <c r="A102" s="764" t="s">
        <v>235</v>
      </c>
      <c r="B102" s="765"/>
      <c r="C102" s="1535"/>
      <c r="D102" s="766" t="s">
        <v>236</v>
      </c>
      <c r="E102" s="978" t="s">
        <v>40</v>
      </c>
      <c r="F102" s="788">
        <v>33</v>
      </c>
      <c r="G102" s="577">
        <f>+GM_PAA_2025!G102</f>
        <v>1</v>
      </c>
      <c r="H102" s="573">
        <f>+'DGPOG_PAA-2025'!G102</f>
        <v>0</v>
      </c>
      <c r="I102" s="595">
        <f>+'DGH_PAA-2025 '!G102</f>
        <v>1</v>
      </c>
      <c r="J102" s="596">
        <f>IGOTCI_PAA_2025!G102</f>
        <v>5</v>
      </c>
      <c r="K102" s="1029">
        <f t="shared" si="8"/>
        <v>7</v>
      </c>
      <c r="L102" s="1062">
        <f t="shared" si="9"/>
        <v>231</v>
      </c>
      <c r="M102" s="973"/>
      <c r="N102" s="1034"/>
      <c r="O102" s="973"/>
      <c r="P102" s="1568"/>
      <c r="Q102" s="973"/>
      <c r="R102" s="1035" t="s">
        <v>463</v>
      </c>
      <c r="S102" s="1027"/>
    </row>
    <row r="103" spans="1:19" ht="15" customHeight="1" thickBot="1" x14ac:dyDescent="0.3">
      <c r="A103" s="764" t="s">
        <v>237</v>
      </c>
      <c r="B103" s="765"/>
      <c r="C103" s="1535"/>
      <c r="D103" s="766" t="s">
        <v>238</v>
      </c>
      <c r="E103" s="978" t="s">
        <v>40</v>
      </c>
      <c r="F103" s="788">
        <v>33</v>
      </c>
      <c r="G103" s="577">
        <f>+GM_PAA_2025!G103</f>
        <v>1</v>
      </c>
      <c r="H103" s="573">
        <f>+'DGPOG_PAA-2025'!G103</f>
        <v>1</v>
      </c>
      <c r="I103" s="595">
        <f>+'DGH_PAA-2025 '!G103</f>
        <v>1</v>
      </c>
      <c r="J103" s="596">
        <f>IGOTCI_PAA_2025!G103</f>
        <v>0</v>
      </c>
      <c r="K103" s="1029">
        <f t="shared" si="8"/>
        <v>3</v>
      </c>
      <c r="L103" s="1062">
        <f t="shared" si="9"/>
        <v>99</v>
      </c>
      <c r="M103" s="973"/>
      <c r="N103" s="1034"/>
      <c r="O103" s="973"/>
      <c r="P103" s="1568"/>
      <c r="Q103" s="973"/>
      <c r="R103" s="1035" t="s">
        <v>463</v>
      </c>
      <c r="S103" s="1027"/>
    </row>
    <row r="104" spans="1:19" ht="16.5" thickBot="1" x14ac:dyDescent="0.3">
      <c r="A104" s="764" t="s">
        <v>239</v>
      </c>
      <c r="B104" s="765"/>
      <c r="C104" s="1535"/>
      <c r="D104" s="766" t="s">
        <v>240</v>
      </c>
      <c r="E104" s="767" t="s">
        <v>40</v>
      </c>
      <c r="F104" s="788">
        <v>225</v>
      </c>
      <c r="G104" s="577">
        <f>+GM_PAA_2025!G104</f>
        <v>1</v>
      </c>
      <c r="H104" s="573">
        <f>+'DGPOG_PAA-2025'!G104</f>
        <v>1</v>
      </c>
      <c r="I104" s="595">
        <f>+'DGH_PAA-2025 '!G104</f>
        <v>0</v>
      </c>
      <c r="J104" s="596">
        <f>IGOTCI_PAA_2025!G104</f>
        <v>0</v>
      </c>
      <c r="K104" s="1029">
        <f t="shared" si="8"/>
        <v>2</v>
      </c>
      <c r="L104" s="1062">
        <f t="shared" si="9"/>
        <v>450</v>
      </c>
      <c r="M104" s="973"/>
      <c r="N104" s="1034"/>
      <c r="O104" s="973"/>
      <c r="P104" s="1568"/>
      <c r="Q104" s="973"/>
      <c r="R104" s="1035" t="s">
        <v>463</v>
      </c>
      <c r="S104" s="1027"/>
    </row>
    <row r="105" spans="1:19" ht="16.5" thickBot="1" x14ac:dyDescent="0.3">
      <c r="A105" s="764"/>
      <c r="B105" s="765"/>
      <c r="C105" s="1535"/>
      <c r="D105" s="766" t="s">
        <v>482</v>
      </c>
      <c r="E105" s="767" t="s">
        <v>40</v>
      </c>
      <c r="F105" s="788">
        <v>225</v>
      </c>
      <c r="G105" s="577">
        <f>+GM_PAA_2025!G105</f>
        <v>1</v>
      </c>
      <c r="H105" s="573">
        <f>+'DGPOG_PAA-2025'!G105</f>
        <v>1</v>
      </c>
      <c r="I105" s="595">
        <f>+'DGH_PAA-2025 '!G105</f>
        <v>1</v>
      </c>
      <c r="J105" s="596">
        <f>IGOTCI_PAA_2025!G105</f>
        <v>1</v>
      </c>
      <c r="K105" s="1029">
        <f t="shared" si="8"/>
        <v>4</v>
      </c>
      <c r="L105" s="1062">
        <f t="shared" si="9"/>
        <v>900</v>
      </c>
      <c r="M105" s="973"/>
      <c r="N105" s="1034"/>
      <c r="O105" s="973"/>
      <c r="P105" s="1568"/>
      <c r="Q105" s="973"/>
      <c r="R105" s="1035" t="s">
        <v>463</v>
      </c>
      <c r="S105" s="1027"/>
    </row>
    <row r="106" spans="1:19" ht="16.5" thickBot="1" x14ac:dyDescent="0.3">
      <c r="A106" s="764"/>
      <c r="B106" s="765"/>
      <c r="C106" s="1535"/>
      <c r="D106" s="766" t="s">
        <v>483</v>
      </c>
      <c r="E106" s="767" t="s">
        <v>40</v>
      </c>
      <c r="F106" s="788">
        <v>225</v>
      </c>
      <c r="G106" s="577">
        <f>+GM_PAA_2025!G106</f>
        <v>1</v>
      </c>
      <c r="H106" s="573">
        <f>+'DGPOG_PAA-2025'!G106</f>
        <v>1</v>
      </c>
      <c r="I106" s="595">
        <f>+'DGH_PAA-2025 '!G106</f>
        <v>1</v>
      </c>
      <c r="J106" s="596">
        <f>IGOTCI_PAA_2025!G106</f>
        <v>0</v>
      </c>
      <c r="K106" s="1029">
        <f t="shared" si="8"/>
        <v>3</v>
      </c>
      <c r="L106" s="1062">
        <f t="shared" si="9"/>
        <v>675</v>
      </c>
      <c r="M106" s="973"/>
      <c r="N106" s="1034"/>
      <c r="O106" s="973"/>
      <c r="P106" s="1568"/>
      <c r="Q106" s="973"/>
      <c r="R106" s="1035" t="s">
        <v>463</v>
      </c>
      <c r="S106" s="1027"/>
    </row>
    <row r="107" spans="1:19" ht="16.5" thickBot="1" x14ac:dyDescent="0.3">
      <c r="A107" s="764"/>
      <c r="B107" s="765"/>
      <c r="C107" s="1535"/>
      <c r="D107" s="766" t="s">
        <v>247</v>
      </c>
      <c r="E107" s="767" t="s">
        <v>40</v>
      </c>
      <c r="F107" s="788">
        <v>200</v>
      </c>
      <c r="G107" s="577">
        <f>+GM_PAA_2025!G107</f>
        <v>1</v>
      </c>
      <c r="H107" s="573">
        <f>+'DGPOG_PAA-2025'!G107</f>
        <v>1</v>
      </c>
      <c r="I107" s="595">
        <f>+'DGH_PAA-2025 '!G107</f>
        <v>1</v>
      </c>
      <c r="J107" s="596">
        <f>IGOTCI_PAA_2025!G107</f>
        <v>0</v>
      </c>
      <c r="K107" s="1029">
        <f t="shared" si="8"/>
        <v>3</v>
      </c>
      <c r="L107" s="1062">
        <f t="shared" si="9"/>
        <v>600</v>
      </c>
      <c r="M107" s="973"/>
      <c r="N107" s="1034"/>
      <c r="O107" s="973"/>
      <c r="P107" s="1568"/>
      <c r="Q107" s="973"/>
      <c r="R107" s="1035" t="s">
        <v>463</v>
      </c>
      <c r="S107" s="1027"/>
    </row>
    <row r="108" spans="1:19" ht="16.5" thickBot="1" x14ac:dyDescent="0.3">
      <c r="A108" s="782" t="s">
        <v>246</v>
      </c>
      <c r="B108" s="775"/>
      <c r="C108" s="1537"/>
      <c r="D108" s="778" t="s">
        <v>245</v>
      </c>
      <c r="E108" s="783" t="s">
        <v>40</v>
      </c>
      <c r="F108" s="1080">
        <v>200</v>
      </c>
      <c r="G108" s="577">
        <f>+GM_PAA_2025!G108</f>
        <v>1</v>
      </c>
      <c r="H108" s="573">
        <f>+'DGPOG_PAA-2025'!G108</f>
        <v>1</v>
      </c>
      <c r="I108" s="595">
        <f>+'DGH_PAA-2025 '!G108</f>
        <v>1</v>
      </c>
      <c r="J108" s="596">
        <f>IGOTCI_PAA_2025!G108</f>
        <v>1</v>
      </c>
      <c r="K108" s="1029">
        <f t="shared" si="8"/>
        <v>4</v>
      </c>
      <c r="L108" s="1062">
        <f t="shared" si="9"/>
        <v>800</v>
      </c>
      <c r="M108" s="971"/>
      <c r="N108" s="1036"/>
      <c r="O108" s="971"/>
      <c r="P108" s="1568"/>
      <c r="Q108" s="971"/>
      <c r="R108" s="1037" t="s">
        <v>463</v>
      </c>
      <c r="S108" s="1038"/>
    </row>
    <row r="109" spans="1:19" ht="16.5" thickBot="1" x14ac:dyDescent="0.3">
      <c r="A109" s="1039" t="s">
        <v>248</v>
      </c>
      <c r="B109" s="1040"/>
      <c r="C109" s="1536" t="s">
        <v>249</v>
      </c>
      <c r="D109" s="772" t="s">
        <v>250</v>
      </c>
      <c r="E109" s="1041" t="s">
        <v>40</v>
      </c>
      <c r="F109" s="1073">
        <v>25</v>
      </c>
      <c r="G109" s="577">
        <f>+GM_PAA_2025!G109</f>
        <v>1</v>
      </c>
      <c r="H109" s="573">
        <f>+'DGPOG_PAA-2025'!G109</f>
        <v>0</v>
      </c>
      <c r="I109" s="595">
        <f>+'DGH_PAA-2025 '!G109</f>
        <v>1</v>
      </c>
      <c r="J109" s="596">
        <f>IGOTCI_PAA_2025!G109</f>
        <v>0</v>
      </c>
      <c r="K109" s="1029">
        <f t="shared" si="8"/>
        <v>2</v>
      </c>
      <c r="L109" s="1062">
        <f t="shared" si="9"/>
        <v>50</v>
      </c>
      <c r="M109" s="974"/>
      <c r="N109" s="1043"/>
      <c r="O109" s="974"/>
      <c r="P109" s="1568"/>
      <c r="Q109" s="974"/>
      <c r="R109" s="1044" t="s">
        <v>463</v>
      </c>
      <c r="S109" s="1045"/>
    </row>
    <row r="110" spans="1:19" ht="16.5" thickBot="1" x14ac:dyDescent="0.3">
      <c r="A110" s="764" t="s">
        <v>251</v>
      </c>
      <c r="B110" s="765"/>
      <c r="C110" s="1535"/>
      <c r="D110" s="766" t="s">
        <v>252</v>
      </c>
      <c r="E110" s="767" t="s">
        <v>40</v>
      </c>
      <c r="F110" s="788">
        <v>46.2</v>
      </c>
      <c r="G110" s="577">
        <f>+GM_PAA_2025!G110</f>
        <v>0</v>
      </c>
      <c r="H110" s="573">
        <f>+'DGPOG_PAA-2025'!G110</f>
        <v>0</v>
      </c>
      <c r="I110" s="595">
        <f>+'DGH_PAA-2025 '!G110</f>
        <v>0</v>
      </c>
      <c r="J110" s="596">
        <f>IGOTCI_PAA_2025!G110</f>
        <v>0</v>
      </c>
      <c r="K110" s="1029">
        <f t="shared" si="8"/>
        <v>0</v>
      </c>
      <c r="L110" s="1062">
        <f t="shared" si="9"/>
        <v>0</v>
      </c>
      <c r="M110" s="973"/>
      <c r="N110" s="1034"/>
      <c r="O110" s="973"/>
      <c r="P110" s="1568"/>
      <c r="Q110" s="973"/>
      <c r="R110" s="1035" t="s">
        <v>463</v>
      </c>
      <c r="S110" s="1027"/>
    </row>
    <row r="111" spans="1:19" ht="16.5" thickBot="1" x14ac:dyDescent="0.3">
      <c r="A111" s="769" t="s">
        <v>253</v>
      </c>
      <c r="B111" s="770"/>
      <c r="C111" s="1537"/>
      <c r="D111" s="766" t="s">
        <v>254</v>
      </c>
      <c r="E111" s="790" t="s">
        <v>40</v>
      </c>
      <c r="F111" s="1074">
        <v>46.2</v>
      </c>
      <c r="G111" s="577">
        <f>+GM_PAA_2025!G111</f>
        <v>0</v>
      </c>
      <c r="H111" s="573">
        <f>+'DGPOG_PAA-2025'!G111</f>
        <v>0</v>
      </c>
      <c r="I111" s="595">
        <f>+'DGH_PAA-2025 '!G111</f>
        <v>0</v>
      </c>
      <c r="J111" s="596">
        <f>IGOTCI_PAA_2025!G111</f>
        <v>1</v>
      </c>
      <c r="K111" s="1029">
        <f t="shared" si="8"/>
        <v>1</v>
      </c>
      <c r="L111" s="1062">
        <f t="shared" si="9"/>
        <v>46.2</v>
      </c>
      <c r="M111" s="975"/>
      <c r="N111" s="1047"/>
      <c r="O111" s="975"/>
      <c r="P111" s="1568"/>
      <c r="Q111" s="975"/>
      <c r="R111" s="1048" t="s">
        <v>463</v>
      </c>
      <c r="S111" s="1049"/>
    </row>
    <row r="112" spans="1:19" ht="16.5" thickBot="1" x14ac:dyDescent="0.3">
      <c r="A112" s="760" t="s">
        <v>255</v>
      </c>
      <c r="B112" s="761"/>
      <c r="C112" s="1536" t="s">
        <v>256</v>
      </c>
      <c r="D112" s="762" t="s">
        <v>257</v>
      </c>
      <c r="E112" s="596" t="s">
        <v>484</v>
      </c>
      <c r="F112" s="786">
        <v>360</v>
      </c>
      <c r="G112" s="577">
        <f>+GM_PAA_2025!G112</f>
        <v>0</v>
      </c>
      <c r="H112" s="573">
        <f>+'DGPOG_PAA-2025'!G112</f>
        <v>0</v>
      </c>
      <c r="I112" s="595">
        <f>+'DGH_PAA-2025 '!G112</f>
        <v>0</v>
      </c>
      <c r="J112" s="596">
        <f>IGOTCI_PAA_2025!G112</f>
        <v>0</v>
      </c>
      <c r="K112" s="1029">
        <f t="shared" si="8"/>
        <v>0</v>
      </c>
      <c r="L112" s="1062">
        <f t="shared" si="9"/>
        <v>0</v>
      </c>
      <c r="M112" s="970"/>
      <c r="N112" s="1031"/>
      <c r="O112" s="970"/>
      <c r="P112" s="1568"/>
      <c r="Q112" s="970"/>
      <c r="R112" s="1032" t="s">
        <v>463</v>
      </c>
      <c r="S112" s="1033"/>
    </row>
    <row r="113" spans="1:19" ht="14.25" customHeight="1" thickBot="1" x14ac:dyDescent="0.3">
      <c r="A113" s="764" t="s">
        <v>258</v>
      </c>
      <c r="B113" s="765"/>
      <c r="C113" s="1535"/>
      <c r="D113" s="789" t="s">
        <v>259</v>
      </c>
      <c r="E113" s="767" t="s">
        <v>40</v>
      </c>
      <c r="F113" s="788">
        <v>150</v>
      </c>
      <c r="G113" s="577">
        <f>+GM_PAA_2025!G113</f>
        <v>2</v>
      </c>
      <c r="H113" s="573">
        <f>+'DGPOG_PAA-2025'!G113</f>
        <v>10</v>
      </c>
      <c r="I113" s="595">
        <f>+'DGH_PAA-2025 '!G113</f>
        <v>6</v>
      </c>
      <c r="J113" s="596">
        <f>IGOTCI_PAA_2025!G113</f>
        <v>1</v>
      </c>
      <c r="K113" s="1029">
        <f>+J113+I113+H113+G113</f>
        <v>19</v>
      </c>
      <c r="L113" s="1062">
        <f>+K113*F113</f>
        <v>2850</v>
      </c>
      <c r="M113" s="973"/>
      <c r="N113" s="1034"/>
      <c r="O113" s="973"/>
      <c r="P113" s="1568"/>
      <c r="Q113" s="973"/>
      <c r="R113" s="1035" t="s">
        <v>463</v>
      </c>
      <c r="S113" s="1027"/>
    </row>
    <row r="114" spans="1:19" ht="24.75" customHeight="1" thickBot="1" x14ac:dyDescent="0.3">
      <c r="A114" s="764" t="s">
        <v>260</v>
      </c>
      <c r="B114" s="765"/>
      <c r="C114" s="1535"/>
      <c r="D114" s="789" t="s">
        <v>261</v>
      </c>
      <c r="E114" s="767" t="s">
        <v>40</v>
      </c>
      <c r="F114" s="788">
        <v>417.13</v>
      </c>
      <c r="G114" s="577">
        <f>+GM_PAA_2025!G114</f>
        <v>0</v>
      </c>
      <c r="H114" s="573">
        <f>+'DGPOG_PAA-2025'!G114</f>
        <v>4</v>
      </c>
      <c r="I114" s="595">
        <f>+'DGH_PAA-2025 '!G114</f>
        <v>0</v>
      </c>
      <c r="J114" s="596">
        <f>IGOTCI_PAA_2025!G114</f>
        <v>0</v>
      </c>
      <c r="K114" s="1029">
        <f t="shared" ref="K114:K148" si="10">+J114+I114+H114+G114</f>
        <v>4</v>
      </c>
      <c r="L114" s="1062">
        <f t="shared" ref="L114:L148" si="11">+K114*F114</f>
        <v>1668.52</v>
      </c>
      <c r="M114" s="973"/>
      <c r="N114" s="1034"/>
      <c r="O114" s="973"/>
      <c r="P114" s="1568"/>
      <c r="Q114" s="973"/>
      <c r="R114" s="1035" t="s">
        <v>463</v>
      </c>
      <c r="S114" s="1027"/>
    </row>
    <row r="115" spans="1:19" ht="13.5" customHeight="1" thickBot="1" x14ac:dyDescent="0.3">
      <c r="A115" s="764" t="s">
        <v>262</v>
      </c>
      <c r="B115" s="765"/>
      <c r="C115" s="1535"/>
      <c r="D115" s="789" t="s">
        <v>263</v>
      </c>
      <c r="E115" s="767" t="s">
        <v>40</v>
      </c>
      <c r="F115" s="788">
        <v>115</v>
      </c>
      <c r="G115" s="577">
        <f>+GM_PAA_2025!G115</f>
        <v>2</v>
      </c>
      <c r="H115" s="573">
        <f>+'DGPOG_PAA-2025'!G115</f>
        <v>0</v>
      </c>
      <c r="I115" s="595">
        <f>+'DGH_PAA-2025 '!G115</f>
        <v>1</v>
      </c>
      <c r="J115" s="596">
        <f>IGOTCI_PAA_2025!G115</f>
        <v>0</v>
      </c>
      <c r="K115" s="1029">
        <f t="shared" si="10"/>
        <v>3</v>
      </c>
      <c r="L115" s="1062">
        <f t="shared" si="11"/>
        <v>345</v>
      </c>
      <c r="M115" s="973"/>
      <c r="N115" s="1034"/>
      <c r="O115" s="973"/>
      <c r="P115" s="1568"/>
      <c r="Q115" s="973"/>
      <c r="R115" s="1035" t="s">
        <v>463</v>
      </c>
      <c r="S115" s="1027"/>
    </row>
    <row r="116" spans="1:19" ht="11.25" customHeight="1" thickBot="1" x14ac:dyDescent="0.3">
      <c r="A116" s="782"/>
      <c r="B116" s="775"/>
      <c r="C116" s="1537"/>
      <c r="D116" s="1051" t="s">
        <v>264</v>
      </c>
      <c r="E116" s="783" t="s">
        <v>40</v>
      </c>
      <c r="F116" s="1080"/>
      <c r="G116" s="577">
        <f>+GM_PAA_2025!G116</f>
        <v>0</v>
      </c>
      <c r="H116" s="573">
        <f>+'DGPOG_PAA-2025'!G116</f>
        <v>0</v>
      </c>
      <c r="I116" s="595">
        <f>+'DGH_PAA-2025 '!G116</f>
        <v>0</v>
      </c>
      <c r="J116" s="596">
        <f>IGOTCI_PAA_2025!G116</f>
        <v>0</v>
      </c>
      <c r="K116" s="1029">
        <f t="shared" si="10"/>
        <v>0</v>
      </c>
      <c r="L116" s="1062">
        <f t="shared" si="11"/>
        <v>0</v>
      </c>
      <c r="M116" s="971"/>
      <c r="N116" s="1036"/>
      <c r="O116" s="971"/>
      <c r="P116" s="1568"/>
      <c r="Q116" s="971"/>
      <c r="R116" s="1037" t="s">
        <v>463</v>
      </c>
      <c r="S116" s="1038"/>
    </row>
    <row r="117" spans="1:19" ht="12.75" customHeight="1" thickBot="1" x14ac:dyDescent="0.3">
      <c r="A117" s="760"/>
      <c r="B117" s="761"/>
      <c r="C117" s="1536" t="s">
        <v>485</v>
      </c>
      <c r="D117" s="1050" t="s">
        <v>267</v>
      </c>
      <c r="E117" s="596" t="s">
        <v>40</v>
      </c>
      <c r="F117" s="786">
        <v>55</v>
      </c>
      <c r="G117" s="577">
        <f>+GM_PAA_2025!G117</f>
        <v>0</v>
      </c>
      <c r="H117" s="573">
        <f>+'DGPOG_PAA-2025'!G117</f>
        <v>0</v>
      </c>
      <c r="I117" s="595">
        <f>+'DGH_PAA-2025 '!G117</f>
        <v>0</v>
      </c>
      <c r="J117" s="596">
        <f>IGOTCI_PAA_2025!G117</f>
        <v>0</v>
      </c>
      <c r="K117" s="1029">
        <f t="shared" si="10"/>
        <v>0</v>
      </c>
      <c r="L117" s="1062">
        <f t="shared" si="11"/>
        <v>0</v>
      </c>
      <c r="M117" s="970"/>
      <c r="N117" s="1031"/>
      <c r="O117" s="970"/>
      <c r="P117" s="1568"/>
      <c r="Q117" s="970"/>
      <c r="R117" s="1032" t="s">
        <v>463</v>
      </c>
      <c r="S117" s="1033"/>
    </row>
    <row r="118" spans="1:19" ht="12.75" customHeight="1" thickBot="1" x14ac:dyDescent="0.3">
      <c r="A118" s="782" t="s">
        <v>268</v>
      </c>
      <c r="B118" s="775"/>
      <c r="C118" s="1537"/>
      <c r="D118" s="1051" t="s">
        <v>269</v>
      </c>
      <c r="E118" s="783" t="s">
        <v>40</v>
      </c>
      <c r="F118" s="1080">
        <v>88</v>
      </c>
      <c r="G118" s="577">
        <f>+GM_PAA_2025!G118</f>
        <v>0</v>
      </c>
      <c r="H118" s="573">
        <f>+'DGPOG_PAA-2025'!G118</f>
        <v>0</v>
      </c>
      <c r="I118" s="595">
        <f>+'DGH_PAA-2025 '!G118</f>
        <v>1</v>
      </c>
      <c r="J118" s="596">
        <f>IGOTCI_PAA_2025!G118</f>
        <v>0</v>
      </c>
      <c r="K118" s="1029">
        <f t="shared" si="10"/>
        <v>1</v>
      </c>
      <c r="L118" s="1062">
        <f t="shared" si="11"/>
        <v>88</v>
      </c>
      <c r="M118" s="971"/>
      <c r="N118" s="1036"/>
      <c r="O118" s="971"/>
      <c r="P118" s="1568"/>
      <c r="Q118" s="971"/>
      <c r="R118" s="1037" t="s">
        <v>463</v>
      </c>
      <c r="S118" s="1038"/>
    </row>
    <row r="119" spans="1:19" ht="14.25" customHeight="1" thickBot="1" x14ac:dyDescent="0.3">
      <c r="A119" s="760" t="s">
        <v>270</v>
      </c>
      <c r="B119" s="761"/>
      <c r="C119" s="1536" t="s">
        <v>271</v>
      </c>
      <c r="D119" s="762" t="s">
        <v>486</v>
      </c>
      <c r="E119" s="596" t="s">
        <v>40</v>
      </c>
      <c r="F119" s="786">
        <v>59.13</v>
      </c>
      <c r="G119" s="577">
        <f>+GM_PAA_2025!G119</f>
        <v>0</v>
      </c>
      <c r="H119" s="573">
        <f>+'DGPOG_PAA-2025'!G119</f>
        <v>0</v>
      </c>
      <c r="I119" s="595">
        <f>+'DGH_PAA-2025 '!G119</f>
        <v>1</v>
      </c>
      <c r="J119" s="596">
        <f>IGOTCI_PAA_2025!G119</f>
        <v>0</v>
      </c>
      <c r="K119" s="1029">
        <f t="shared" si="10"/>
        <v>1</v>
      </c>
      <c r="L119" s="1062">
        <f t="shared" si="11"/>
        <v>59.13</v>
      </c>
      <c r="M119" s="970"/>
      <c r="N119" s="1031"/>
      <c r="O119" s="970"/>
      <c r="P119" s="1568"/>
      <c r="Q119" s="970"/>
      <c r="R119" s="1032" t="s">
        <v>463</v>
      </c>
      <c r="S119" s="1033"/>
    </row>
    <row r="120" spans="1:19" ht="13.5" customHeight="1" thickBot="1" x14ac:dyDescent="0.3">
      <c r="A120" s="782" t="s">
        <v>273</v>
      </c>
      <c r="B120" s="775"/>
      <c r="C120" s="1537"/>
      <c r="D120" s="778" t="s">
        <v>274</v>
      </c>
      <c r="E120" s="783" t="s">
        <v>40</v>
      </c>
      <c r="F120" s="1080">
        <v>90</v>
      </c>
      <c r="G120" s="577">
        <f>+GM_PAA_2025!G120</f>
        <v>0</v>
      </c>
      <c r="H120" s="573">
        <f>+'DGPOG_PAA-2025'!G120</f>
        <v>0</v>
      </c>
      <c r="I120" s="595">
        <f>+'DGH_PAA-2025 '!G120</f>
        <v>0</v>
      </c>
      <c r="J120" s="596">
        <f>IGOTCI_PAA_2025!G120</f>
        <v>0</v>
      </c>
      <c r="K120" s="1029">
        <f t="shared" si="10"/>
        <v>0</v>
      </c>
      <c r="L120" s="1062">
        <f t="shared" si="11"/>
        <v>0</v>
      </c>
      <c r="M120" s="971"/>
      <c r="N120" s="1036"/>
      <c r="O120" s="971"/>
      <c r="P120" s="1568"/>
      <c r="Q120" s="971"/>
      <c r="R120" s="1037" t="s">
        <v>463</v>
      </c>
      <c r="S120" s="1038"/>
    </row>
    <row r="121" spans="1:19" ht="12.75" customHeight="1" thickBot="1" x14ac:dyDescent="0.3">
      <c r="A121" s="1052" t="s">
        <v>275</v>
      </c>
      <c r="B121" s="1082"/>
      <c r="C121" s="1069" t="s">
        <v>276</v>
      </c>
      <c r="D121" s="1059" t="s">
        <v>277</v>
      </c>
      <c r="E121" s="773" t="s">
        <v>147</v>
      </c>
      <c r="F121" s="1075">
        <v>2216.27</v>
      </c>
      <c r="G121" s="577">
        <f>+GM_PAA_2025!G121</f>
        <v>0</v>
      </c>
      <c r="H121" s="573">
        <f>+'DGPOG_PAA-2025'!G121</f>
        <v>0</v>
      </c>
      <c r="I121" s="595">
        <f>+'DGH_PAA-2025 '!G121</f>
        <v>1</v>
      </c>
      <c r="J121" s="596">
        <f>IGOTCI_PAA_2025!G121</f>
        <v>0</v>
      </c>
      <c r="K121" s="1029">
        <f t="shared" si="10"/>
        <v>1</v>
      </c>
      <c r="L121" s="1062">
        <f t="shared" si="11"/>
        <v>2216.27</v>
      </c>
      <c r="M121" s="972"/>
      <c r="N121" s="1057"/>
      <c r="O121" s="972"/>
      <c r="P121" s="1568"/>
      <c r="Q121" s="972"/>
      <c r="R121" s="1058" t="s">
        <v>463</v>
      </c>
      <c r="S121" s="1026"/>
    </row>
    <row r="122" spans="1:19" ht="11.25" customHeight="1" thickBot="1" x14ac:dyDescent="0.3">
      <c r="A122" s="1052" t="s">
        <v>278</v>
      </c>
      <c r="B122" s="1053"/>
      <c r="C122" s="1054" t="s">
        <v>487</v>
      </c>
      <c r="D122" s="1083" t="s">
        <v>488</v>
      </c>
      <c r="E122" s="773" t="s">
        <v>40</v>
      </c>
      <c r="F122" s="1075">
        <v>0</v>
      </c>
      <c r="G122" s="577">
        <v>0</v>
      </c>
      <c r="H122" s="573">
        <f>+'DGPOG_PAA-2025'!G122</f>
        <v>0</v>
      </c>
      <c r="I122" s="595">
        <f>+'DGH_PAA-2025 '!G122</f>
        <v>0</v>
      </c>
      <c r="J122" s="596">
        <f>IGOTCI_PAA_2025!G122</f>
        <v>0</v>
      </c>
      <c r="K122" s="1029">
        <f t="shared" si="10"/>
        <v>0</v>
      </c>
      <c r="L122" s="1062">
        <f t="shared" si="11"/>
        <v>0</v>
      </c>
      <c r="M122" s="972"/>
      <c r="N122" s="1057"/>
      <c r="O122" s="972"/>
      <c r="P122" s="1568"/>
      <c r="Q122" s="972"/>
      <c r="R122" s="1058" t="s">
        <v>463</v>
      </c>
      <c r="S122" s="1026"/>
    </row>
    <row r="123" spans="1:19" s="706" customFormat="1" ht="12" customHeight="1" thickBot="1" x14ac:dyDescent="0.3">
      <c r="A123" s="1052"/>
      <c r="B123" s="1053"/>
      <c r="C123" s="1069" t="s">
        <v>489</v>
      </c>
      <c r="D123" s="1059" t="s">
        <v>490</v>
      </c>
      <c r="E123" s="773" t="s">
        <v>40</v>
      </c>
      <c r="F123" s="1075">
        <v>201.77</v>
      </c>
      <c r="G123" s="577">
        <f>+GM_PAA_2025!G123</f>
        <v>0</v>
      </c>
      <c r="H123" s="573">
        <f>+'DGPOG_PAA-2025'!G123</f>
        <v>0</v>
      </c>
      <c r="I123" s="595">
        <f>+'DGH_PAA-2025 '!G123</f>
        <v>0</v>
      </c>
      <c r="J123" s="596">
        <f>IGOTCI_PAA_2025!G123</f>
        <v>0</v>
      </c>
      <c r="K123" s="1029">
        <f t="shared" si="10"/>
        <v>0</v>
      </c>
      <c r="L123" s="1062">
        <f t="shared" si="11"/>
        <v>0</v>
      </c>
      <c r="M123" s="972"/>
      <c r="N123" s="1057"/>
      <c r="O123" s="972"/>
      <c r="P123" s="1568"/>
      <c r="Q123" s="972"/>
      <c r="R123" s="1058" t="s">
        <v>463</v>
      </c>
      <c r="S123" s="1026"/>
    </row>
    <row r="124" spans="1:19" s="706" customFormat="1" ht="13.5" customHeight="1" thickBot="1" x14ac:dyDescent="0.3">
      <c r="A124" s="1052"/>
      <c r="B124" s="1053"/>
      <c r="C124" s="1069" t="s">
        <v>491</v>
      </c>
      <c r="D124" s="780" t="s">
        <v>285</v>
      </c>
      <c r="E124" s="773" t="s">
        <v>40</v>
      </c>
      <c r="F124" s="1075">
        <v>98.46</v>
      </c>
      <c r="G124" s="577">
        <f>+GM_PAA_2025!G124</f>
        <v>0</v>
      </c>
      <c r="H124" s="573">
        <f>+'DGPOG_PAA-2025'!G124</f>
        <v>0</v>
      </c>
      <c r="I124" s="595">
        <f>+'DGH_PAA-2025 '!G124</f>
        <v>0</v>
      </c>
      <c r="J124" s="596">
        <f>IGOTCI_PAA_2025!G124</f>
        <v>0</v>
      </c>
      <c r="K124" s="1029">
        <f t="shared" si="10"/>
        <v>0</v>
      </c>
      <c r="L124" s="1062">
        <f t="shared" si="11"/>
        <v>0</v>
      </c>
      <c r="M124" s="972"/>
      <c r="N124" s="1057"/>
      <c r="O124" s="972"/>
      <c r="P124" s="1568"/>
      <c r="Q124" s="972"/>
      <c r="R124" s="1058" t="s">
        <v>463</v>
      </c>
      <c r="S124" s="1026"/>
    </row>
    <row r="125" spans="1:19" ht="12" customHeight="1" thickBot="1" x14ac:dyDescent="0.3">
      <c r="A125" s="1084" t="s">
        <v>286</v>
      </c>
      <c r="B125" s="1085"/>
      <c r="C125" s="1086" t="s">
        <v>287</v>
      </c>
      <c r="D125" s="1087" t="s">
        <v>287</v>
      </c>
      <c r="E125" s="1088" t="s">
        <v>40</v>
      </c>
      <c r="F125" s="1089">
        <v>783.59</v>
      </c>
      <c r="G125" s="577">
        <f>+GM_PAA_2025!G125</f>
        <v>0</v>
      </c>
      <c r="H125" s="573">
        <f>+'DGPOG_PAA-2025'!G125</f>
        <v>0</v>
      </c>
      <c r="I125" s="595">
        <f>+'DGH_PAA-2025 '!G125</f>
        <v>0</v>
      </c>
      <c r="J125" s="596">
        <f>IGOTCI_PAA_2025!G125</f>
        <v>0</v>
      </c>
      <c r="K125" s="1029">
        <f t="shared" si="10"/>
        <v>0</v>
      </c>
      <c r="L125" s="1062">
        <f t="shared" si="11"/>
        <v>0</v>
      </c>
      <c r="M125" s="1090"/>
      <c r="N125" s="1091"/>
      <c r="O125" s="1090"/>
      <c r="P125" s="1568"/>
      <c r="Q125" s="1090"/>
      <c r="R125" s="1092" t="s">
        <v>463</v>
      </c>
      <c r="S125" s="1093"/>
    </row>
    <row r="126" spans="1:19" ht="12" customHeight="1" thickBot="1" x14ac:dyDescent="0.3">
      <c r="A126" s="1052" t="s">
        <v>288</v>
      </c>
      <c r="B126" s="1053"/>
      <c r="C126" s="1054" t="s">
        <v>492</v>
      </c>
      <c r="D126" s="1094" t="s">
        <v>493</v>
      </c>
      <c r="E126" s="773" t="s">
        <v>40</v>
      </c>
      <c r="F126" s="1075">
        <v>619.85</v>
      </c>
      <c r="G126" s="577">
        <f>+GM_PAA_2025!G126</f>
        <v>0</v>
      </c>
      <c r="H126" s="573">
        <f>+'DGPOG_PAA-2025'!G126</f>
        <v>0</v>
      </c>
      <c r="I126" s="595">
        <f>+'DGH_PAA-2025 '!G126</f>
        <v>0</v>
      </c>
      <c r="J126" s="596">
        <f>IGOTCI_PAA_2025!G126</f>
        <v>0</v>
      </c>
      <c r="K126" s="1029">
        <f t="shared" si="10"/>
        <v>0</v>
      </c>
      <c r="L126" s="1062">
        <f t="shared" si="11"/>
        <v>0</v>
      </c>
      <c r="M126" s="972"/>
      <c r="N126" s="1057"/>
      <c r="O126" s="972"/>
      <c r="P126" s="1568"/>
      <c r="Q126" s="972"/>
      <c r="R126" s="1058" t="s">
        <v>463</v>
      </c>
      <c r="S126" s="1026"/>
    </row>
    <row r="127" spans="1:19" ht="14.25" customHeight="1" thickBot="1" x14ac:dyDescent="0.3">
      <c r="A127" s="760" t="s">
        <v>290</v>
      </c>
      <c r="B127" s="761"/>
      <c r="C127" s="784" t="s">
        <v>291</v>
      </c>
      <c r="D127" s="785" t="s">
        <v>291</v>
      </c>
      <c r="E127" s="596" t="s">
        <v>40</v>
      </c>
      <c r="F127" s="786">
        <v>744.6</v>
      </c>
      <c r="G127" s="577">
        <f>+GM_PAA_2025!G127</f>
        <v>0</v>
      </c>
      <c r="H127" s="573">
        <f>+'DGPOG_PAA-2025'!G127</f>
        <v>0</v>
      </c>
      <c r="I127" s="595">
        <f>+'DGH_PAA-2025 '!G127</f>
        <v>0</v>
      </c>
      <c r="J127" s="596">
        <f>IGOTCI_PAA_2025!G127</f>
        <v>0</v>
      </c>
      <c r="K127" s="1029">
        <f t="shared" si="10"/>
        <v>0</v>
      </c>
      <c r="L127" s="1062">
        <f t="shared" si="11"/>
        <v>0</v>
      </c>
      <c r="M127" s="970"/>
      <c r="N127" s="1031"/>
      <c r="O127" s="970"/>
      <c r="P127" s="1568"/>
      <c r="Q127" s="970"/>
      <c r="R127" s="1032" t="s">
        <v>463</v>
      </c>
      <c r="S127" s="1033"/>
    </row>
    <row r="128" spans="1:19" ht="15" customHeight="1" thickBot="1" x14ac:dyDescent="0.3">
      <c r="A128" s="764" t="s">
        <v>292</v>
      </c>
      <c r="B128" s="765"/>
      <c r="C128" s="787" t="s">
        <v>293</v>
      </c>
      <c r="D128" s="766" t="s">
        <v>294</v>
      </c>
      <c r="E128" s="767" t="s">
        <v>40</v>
      </c>
      <c r="F128" s="788">
        <v>631.54999999999995</v>
      </c>
      <c r="G128" s="577">
        <f>+GM_PAA_2025!G128</f>
        <v>0</v>
      </c>
      <c r="H128" s="573">
        <f>+'DGPOG_PAA-2025'!G128</f>
        <v>0</v>
      </c>
      <c r="I128" s="595">
        <f>+'DGH_PAA-2025 '!G128</f>
        <v>0</v>
      </c>
      <c r="J128" s="596">
        <f>IGOTCI_PAA_2025!G128</f>
        <v>0</v>
      </c>
      <c r="K128" s="1029">
        <f t="shared" si="10"/>
        <v>0</v>
      </c>
      <c r="L128" s="1062">
        <f t="shared" si="11"/>
        <v>0</v>
      </c>
      <c r="M128" s="973"/>
      <c r="N128" s="1034"/>
      <c r="O128" s="973"/>
      <c r="P128" s="1568"/>
      <c r="Q128" s="973"/>
      <c r="R128" s="1035" t="s">
        <v>463</v>
      </c>
      <c r="S128" s="1027"/>
    </row>
    <row r="129" spans="1:19" ht="21.75" customHeight="1" thickBot="1" x14ac:dyDescent="0.3">
      <c r="A129" s="1095" t="s">
        <v>295</v>
      </c>
      <c r="B129" s="1096"/>
      <c r="C129" s="1097" t="s">
        <v>296</v>
      </c>
      <c r="D129" s="1060" t="s">
        <v>296</v>
      </c>
      <c r="E129" s="767" t="s">
        <v>40</v>
      </c>
      <c r="F129" s="788">
        <v>732.27</v>
      </c>
      <c r="G129" s="577">
        <f>+GM_PAA_2025!G129</f>
        <v>0</v>
      </c>
      <c r="H129" s="573">
        <f>+'DGPOG_PAA-2025'!G129</f>
        <v>0</v>
      </c>
      <c r="I129" s="595">
        <f>+'DGH_PAA-2025 '!G129</f>
        <v>0</v>
      </c>
      <c r="J129" s="596">
        <f>IGOTCI_PAA_2025!G129</f>
        <v>0</v>
      </c>
      <c r="K129" s="1029">
        <f t="shared" si="10"/>
        <v>0</v>
      </c>
      <c r="L129" s="1062">
        <f t="shared" si="11"/>
        <v>0</v>
      </c>
      <c r="M129" s="973"/>
      <c r="N129" s="1034"/>
      <c r="O129" s="973"/>
      <c r="P129" s="1568"/>
      <c r="Q129" s="973"/>
      <c r="R129" s="1035" t="s">
        <v>463</v>
      </c>
      <c r="S129" s="1027"/>
    </row>
    <row r="130" spans="1:19" ht="16.5" thickBot="1" x14ac:dyDescent="0.3">
      <c r="A130" s="764" t="s">
        <v>298</v>
      </c>
      <c r="B130" s="765"/>
      <c r="C130" s="1098" t="s">
        <v>299</v>
      </c>
      <c r="D130" s="1099" t="s">
        <v>299</v>
      </c>
      <c r="E130" s="767" t="s">
        <v>40</v>
      </c>
      <c r="F130" s="788">
        <v>237.57</v>
      </c>
      <c r="G130" s="577">
        <f>+GM_PAA_2025!G130</f>
        <v>0</v>
      </c>
      <c r="H130" s="573">
        <f>+'DGPOG_PAA-2025'!G130</f>
        <v>0</v>
      </c>
      <c r="I130" s="595">
        <f>+'DGH_PAA-2025 '!G130</f>
        <v>0</v>
      </c>
      <c r="J130" s="596">
        <f>IGOTCI_PAA_2025!G130</f>
        <v>0</v>
      </c>
      <c r="K130" s="1029">
        <f t="shared" si="10"/>
        <v>0</v>
      </c>
      <c r="L130" s="1062">
        <f t="shared" si="11"/>
        <v>0</v>
      </c>
      <c r="M130" s="973"/>
      <c r="N130" s="1034"/>
      <c r="O130" s="973"/>
      <c r="P130" s="1568"/>
      <c r="Q130" s="973"/>
      <c r="R130" s="1035" t="s">
        <v>463</v>
      </c>
      <c r="S130" s="1027"/>
    </row>
    <row r="131" spans="1:19" ht="16.5" thickBot="1" x14ac:dyDescent="0.3">
      <c r="A131" s="769" t="s">
        <v>300</v>
      </c>
      <c r="B131" s="770"/>
      <c r="C131" s="1100" t="s">
        <v>301</v>
      </c>
      <c r="D131" s="1101" t="s">
        <v>301</v>
      </c>
      <c r="E131" s="790" t="s">
        <v>40</v>
      </c>
      <c r="F131" s="1074">
        <v>528</v>
      </c>
      <c r="G131" s="577">
        <f>+GM_PAA_2025!G131</f>
        <v>0</v>
      </c>
      <c r="H131" s="573">
        <f>+'DGPOG_PAA-2025'!G131</f>
        <v>0</v>
      </c>
      <c r="I131" s="595">
        <f>+'DGH_PAA-2025 '!G131</f>
        <v>0</v>
      </c>
      <c r="J131" s="596">
        <f>IGOTCI_PAA_2025!G131</f>
        <v>0</v>
      </c>
      <c r="K131" s="1029">
        <f t="shared" si="10"/>
        <v>0</v>
      </c>
      <c r="L131" s="1062">
        <f t="shared" si="11"/>
        <v>0</v>
      </c>
      <c r="M131" s="975"/>
      <c r="N131" s="1047"/>
      <c r="O131" s="975"/>
      <c r="P131" s="1568"/>
      <c r="Q131" s="975"/>
      <c r="R131" s="1048" t="s">
        <v>463</v>
      </c>
      <c r="S131" s="1049"/>
    </row>
    <row r="132" spans="1:19" ht="16.5" thickBot="1" x14ac:dyDescent="0.3">
      <c r="A132" s="1067"/>
      <c r="B132" s="1053"/>
      <c r="C132" s="1102" t="s">
        <v>494</v>
      </c>
      <c r="D132" s="1103" t="s">
        <v>495</v>
      </c>
      <c r="E132" s="773" t="s">
        <v>40</v>
      </c>
      <c r="F132" s="1075"/>
      <c r="G132" s="577">
        <f>+GM_PAA_2025!G132</f>
        <v>0</v>
      </c>
      <c r="H132" s="573">
        <f>+'DGPOG_PAA-2025'!G132</f>
        <v>0</v>
      </c>
      <c r="I132" s="595">
        <f>+'DGH_PAA-2025 '!G132</f>
        <v>0</v>
      </c>
      <c r="J132" s="596">
        <f>IGOTCI_PAA_2025!G132</f>
        <v>0</v>
      </c>
      <c r="K132" s="1029">
        <f t="shared" si="10"/>
        <v>0</v>
      </c>
      <c r="L132" s="1062">
        <f t="shared" si="11"/>
        <v>0</v>
      </c>
      <c r="M132" s="972"/>
      <c r="N132" s="1057"/>
      <c r="O132" s="972"/>
      <c r="P132" s="1568"/>
      <c r="Q132" s="972"/>
      <c r="R132" s="1058" t="s">
        <v>463</v>
      </c>
      <c r="S132" s="1026"/>
    </row>
    <row r="133" spans="1:19" ht="12" customHeight="1" thickBot="1" x14ac:dyDescent="0.3">
      <c r="A133" s="1063"/>
      <c r="B133" s="761"/>
      <c r="C133" s="1536" t="s">
        <v>308</v>
      </c>
      <c r="D133" s="762" t="s">
        <v>496</v>
      </c>
      <c r="E133" s="596" t="s">
        <v>106</v>
      </c>
      <c r="F133" s="786">
        <v>34</v>
      </c>
      <c r="G133" s="577">
        <f>+GM_PAA_2025!G133</f>
        <v>0</v>
      </c>
      <c r="H133" s="573">
        <f>+'DGPOG_PAA-2025'!G133</f>
        <v>0</v>
      </c>
      <c r="I133" s="595">
        <f>+'DGH_PAA-2025 '!G133</f>
        <v>0</v>
      </c>
      <c r="J133" s="596">
        <f>IGOTCI_PAA_2025!G133</f>
        <v>0</v>
      </c>
      <c r="K133" s="1029">
        <f t="shared" si="10"/>
        <v>0</v>
      </c>
      <c r="L133" s="1062">
        <f t="shared" si="11"/>
        <v>0</v>
      </c>
      <c r="M133" s="970"/>
      <c r="N133" s="1031"/>
      <c r="O133" s="970"/>
      <c r="P133" s="1568"/>
      <c r="Q133" s="970"/>
      <c r="R133" s="1032" t="s">
        <v>463</v>
      </c>
      <c r="S133" s="1033"/>
    </row>
    <row r="134" spans="1:19" ht="12.75" customHeight="1" thickBot="1" x14ac:dyDescent="0.3">
      <c r="A134" s="764"/>
      <c r="B134" s="765"/>
      <c r="C134" s="1535"/>
      <c r="D134" s="766" t="s">
        <v>497</v>
      </c>
      <c r="E134" s="767" t="s">
        <v>106</v>
      </c>
      <c r="F134" s="788">
        <v>94.38</v>
      </c>
      <c r="G134" s="577">
        <f>+GM_PAA_2025!G134</f>
        <v>0</v>
      </c>
      <c r="H134" s="573">
        <f>+'DGPOG_PAA-2025'!G134</f>
        <v>0</v>
      </c>
      <c r="I134" s="595">
        <f>+'DGH_PAA-2025 '!G134</f>
        <v>0</v>
      </c>
      <c r="J134" s="596">
        <f>IGOTCI_PAA_2025!G134</f>
        <v>0</v>
      </c>
      <c r="K134" s="1029">
        <f t="shared" si="10"/>
        <v>0</v>
      </c>
      <c r="L134" s="1062">
        <f t="shared" si="11"/>
        <v>0</v>
      </c>
      <c r="M134" s="973"/>
      <c r="N134" s="1034"/>
      <c r="O134" s="973"/>
      <c r="P134" s="1568"/>
      <c r="Q134" s="973"/>
      <c r="R134" s="1035" t="s">
        <v>463</v>
      </c>
      <c r="S134" s="1027"/>
    </row>
    <row r="135" spans="1:19" ht="16.5" customHeight="1" thickBot="1" x14ac:dyDescent="0.3">
      <c r="A135" s="782"/>
      <c r="B135" s="775"/>
      <c r="C135" s="1537"/>
      <c r="D135" s="778" t="s">
        <v>313</v>
      </c>
      <c r="E135" s="783" t="s">
        <v>106</v>
      </c>
      <c r="F135" s="1080">
        <v>158.38</v>
      </c>
      <c r="G135" s="577">
        <f>+GM_PAA_2025!G135</f>
        <v>0</v>
      </c>
      <c r="H135" s="573">
        <f>+'DGPOG_PAA-2025'!G135</f>
        <v>0</v>
      </c>
      <c r="I135" s="595">
        <f>+'DGH_PAA-2025 '!G135</f>
        <v>0</v>
      </c>
      <c r="J135" s="596">
        <f>IGOTCI_PAA_2025!G135</f>
        <v>0</v>
      </c>
      <c r="K135" s="1029">
        <f t="shared" si="10"/>
        <v>0</v>
      </c>
      <c r="L135" s="1062">
        <f t="shared" si="11"/>
        <v>0</v>
      </c>
      <c r="M135" s="971"/>
      <c r="N135" s="1036"/>
      <c r="O135" s="971"/>
      <c r="P135" s="1568"/>
      <c r="Q135" s="971"/>
      <c r="R135" s="1037" t="s">
        <v>463</v>
      </c>
      <c r="S135" s="1038"/>
    </row>
    <row r="136" spans="1:19" s="706" customFormat="1" ht="16.5" thickBot="1" x14ac:dyDescent="0.3">
      <c r="A136" s="1039" t="s">
        <v>314</v>
      </c>
      <c r="B136" s="1040"/>
      <c r="C136" s="1535" t="s">
        <v>315</v>
      </c>
      <c r="D136" s="1072" t="s">
        <v>316</v>
      </c>
      <c r="E136" s="1041" t="s">
        <v>40</v>
      </c>
      <c r="F136" s="1073">
        <v>39.369999999999997</v>
      </c>
      <c r="G136" s="577">
        <f>+GM_PAA_2025!G136</f>
        <v>0</v>
      </c>
      <c r="H136" s="573">
        <f>+'DGPOG_PAA-2025'!G136</f>
        <v>0</v>
      </c>
      <c r="I136" s="595">
        <f>+'DGH_PAA-2025 '!G136</f>
        <v>0</v>
      </c>
      <c r="J136" s="596">
        <f>IGOTCI_PAA_2025!G136</f>
        <v>0</v>
      </c>
      <c r="K136" s="1029">
        <f t="shared" si="10"/>
        <v>0</v>
      </c>
      <c r="L136" s="1062">
        <f t="shared" si="11"/>
        <v>0</v>
      </c>
      <c r="M136" s="974"/>
      <c r="N136" s="1043"/>
      <c r="O136" s="974"/>
      <c r="P136" s="1568"/>
      <c r="Q136" s="974"/>
      <c r="R136" s="1044" t="s">
        <v>463</v>
      </c>
      <c r="S136" s="1045"/>
    </row>
    <row r="137" spans="1:19" s="706" customFormat="1" ht="16.5" thickBot="1" x14ac:dyDescent="0.3">
      <c r="A137" s="764" t="s">
        <v>317</v>
      </c>
      <c r="B137" s="765"/>
      <c r="C137" s="1535"/>
      <c r="D137" s="789" t="s">
        <v>318</v>
      </c>
      <c r="E137" s="767" t="s">
        <v>40</v>
      </c>
      <c r="F137" s="788">
        <v>25</v>
      </c>
      <c r="G137" s="577">
        <f>+GM_PAA_2025!G137</f>
        <v>0</v>
      </c>
      <c r="H137" s="573">
        <f>+'DGPOG_PAA-2025'!G137</f>
        <v>0</v>
      </c>
      <c r="I137" s="595">
        <f>+'DGH_PAA-2025 '!G137</f>
        <v>0</v>
      </c>
      <c r="J137" s="596">
        <f>IGOTCI_PAA_2025!G137</f>
        <v>0</v>
      </c>
      <c r="K137" s="1029">
        <f t="shared" si="10"/>
        <v>0</v>
      </c>
      <c r="L137" s="1062">
        <f t="shared" si="11"/>
        <v>0</v>
      </c>
      <c r="M137" s="973"/>
      <c r="N137" s="1034"/>
      <c r="O137" s="973"/>
      <c r="P137" s="1568"/>
      <c r="Q137" s="973"/>
      <c r="R137" s="1035" t="s">
        <v>463</v>
      </c>
      <c r="S137" s="1027"/>
    </row>
    <row r="138" spans="1:19" s="706" customFormat="1" ht="16.5" thickBot="1" x14ac:dyDescent="0.3">
      <c r="A138" s="764"/>
      <c r="B138" s="765"/>
      <c r="C138" s="1535"/>
      <c r="D138" s="1065" t="s">
        <v>320</v>
      </c>
      <c r="E138" s="767" t="s">
        <v>40</v>
      </c>
      <c r="F138" s="1104">
        <v>70</v>
      </c>
      <c r="G138" s="577">
        <f>+GM_PAA_2025!G138</f>
        <v>0</v>
      </c>
      <c r="H138" s="573">
        <f>+'DGPOG_PAA-2025'!G138</f>
        <v>0</v>
      </c>
      <c r="I138" s="595">
        <f>+'DGH_PAA-2025 '!G138</f>
        <v>0</v>
      </c>
      <c r="J138" s="596">
        <f>IGOTCI_PAA_2025!G138</f>
        <v>0</v>
      </c>
      <c r="K138" s="1029">
        <f t="shared" si="10"/>
        <v>0</v>
      </c>
      <c r="L138" s="1062">
        <f t="shared" si="11"/>
        <v>0</v>
      </c>
      <c r="M138" s="973"/>
      <c r="N138" s="1034"/>
      <c r="O138" s="973"/>
      <c r="P138" s="1568"/>
      <c r="Q138" s="973"/>
      <c r="R138" s="1035" t="s">
        <v>463</v>
      </c>
      <c r="S138" s="1027"/>
    </row>
    <row r="139" spans="1:19" s="706" customFormat="1" ht="16.5" thickBot="1" x14ac:dyDescent="0.3">
      <c r="A139" s="769"/>
      <c r="B139" s="770"/>
      <c r="C139" s="1535"/>
      <c r="D139" s="1065" t="s">
        <v>322</v>
      </c>
      <c r="E139" s="790" t="s">
        <v>40</v>
      </c>
      <c r="F139" s="1105">
        <v>50</v>
      </c>
      <c r="G139" s="577">
        <f>+GM_PAA_2025!G139</f>
        <v>0</v>
      </c>
      <c r="H139" s="573">
        <f>+'DGPOG_PAA-2025'!G139</f>
        <v>0</v>
      </c>
      <c r="I139" s="595">
        <f>+'DGH_PAA-2025 '!G139</f>
        <v>0</v>
      </c>
      <c r="J139" s="596">
        <f>IGOTCI_PAA_2025!G139</f>
        <v>0</v>
      </c>
      <c r="K139" s="1029">
        <f t="shared" si="10"/>
        <v>0</v>
      </c>
      <c r="L139" s="1062">
        <f t="shared" si="11"/>
        <v>0</v>
      </c>
      <c r="M139" s="975"/>
      <c r="N139" s="1047"/>
      <c r="O139" s="975"/>
      <c r="P139" s="1568"/>
      <c r="Q139" s="975"/>
      <c r="R139" s="1048" t="s">
        <v>463</v>
      </c>
      <c r="S139" s="1049"/>
    </row>
    <row r="140" spans="1:19" ht="16.5" thickBot="1" x14ac:dyDescent="0.3">
      <c r="A140" s="760"/>
      <c r="B140" s="761"/>
      <c r="C140" s="1536" t="s">
        <v>324</v>
      </c>
      <c r="D140" s="791" t="s">
        <v>325</v>
      </c>
      <c r="E140" s="596" t="s">
        <v>106</v>
      </c>
      <c r="F140" s="786">
        <v>28.65</v>
      </c>
      <c r="G140" s="577">
        <f>+GM_PAA_2025!G140</f>
        <v>0</v>
      </c>
      <c r="H140" s="573">
        <f>+'DGPOG_PAA-2025'!G140</f>
        <v>0</v>
      </c>
      <c r="I140" s="595">
        <f>+'DGH_PAA-2025 '!G140</f>
        <v>2</v>
      </c>
      <c r="J140" s="596">
        <f>IGOTCI_PAA_2025!G140</f>
        <v>0</v>
      </c>
      <c r="K140" s="1029">
        <f t="shared" si="10"/>
        <v>2</v>
      </c>
      <c r="L140" s="1062">
        <f t="shared" si="11"/>
        <v>57.3</v>
      </c>
      <c r="M140" s="970"/>
      <c r="N140" s="1031"/>
      <c r="O140" s="970"/>
      <c r="P140" s="1568"/>
      <c r="Q140" s="970"/>
      <c r="R140" s="1032" t="s">
        <v>463</v>
      </c>
      <c r="S140" s="1033"/>
    </row>
    <row r="141" spans="1:19" ht="16.5" thickBot="1" x14ac:dyDescent="0.3">
      <c r="A141" s="764" t="s">
        <v>326</v>
      </c>
      <c r="B141" s="765"/>
      <c r="C141" s="1535"/>
      <c r="D141" s="1060" t="s">
        <v>327</v>
      </c>
      <c r="E141" s="767" t="s">
        <v>106</v>
      </c>
      <c r="F141" s="788">
        <v>28.65</v>
      </c>
      <c r="G141" s="577">
        <f>+GM_PAA_2025!G141</f>
        <v>0</v>
      </c>
      <c r="H141" s="573">
        <f>+'DGPOG_PAA-2025'!G141</f>
        <v>12</v>
      </c>
      <c r="I141" s="595">
        <f>+'DGH_PAA-2025 '!G141</f>
        <v>0</v>
      </c>
      <c r="J141" s="596">
        <f>IGOTCI_PAA_2025!G141</f>
        <v>0</v>
      </c>
      <c r="K141" s="1029">
        <f t="shared" si="10"/>
        <v>12</v>
      </c>
      <c r="L141" s="1062">
        <f t="shared" si="11"/>
        <v>343.79999999999995</v>
      </c>
      <c r="M141" s="973"/>
      <c r="N141" s="1034"/>
      <c r="O141" s="973"/>
      <c r="P141" s="1568"/>
      <c r="Q141" s="973"/>
      <c r="R141" s="1035" t="s">
        <v>463</v>
      </c>
      <c r="S141" s="1027"/>
    </row>
    <row r="142" spans="1:19" ht="16.5" thickBot="1" x14ac:dyDescent="0.3">
      <c r="A142" s="764" t="s">
        <v>328</v>
      </c>
      <c r="B142" s="765"/>
      <c r="C142" s="1535"/>
      <c r="D142" s="1060" t="s">
        <v>329</v>
      </c>
      <c r="E142" s="767" t="s">
        <v>106</v>
      </c>
      <c r="F142" s="788">
        <v>29.82</v>
      </c>
      <c r="G142" s="577">
        <f>+GM_PAA_2025!G142</f>
        <v>0</v>
      </c>
      <c r="H142" s="573">
        <f>+'DGPOG_PAA-2025'!G142</f>
        <v>13</v>
      </c>
      <c r="I142" s="595">
        <f>+'DGH_PAA-2025 '!G142</f>
        <v>0</v>
      </c>
      <c r="J142" s="596">
        <f>IGOTCI_PAA_2025!G142</f>
        <v>0</v>
      </c>
      <c r="K142" s="1029">
        <f t="shared" si="10"/>
        <v>13</v>
      </c>
      <c r="L142" s="1062">
        <f t="shared" si="11"/>
        <v>387.66</v>
      </c>
      <c r="M142" s="973"/>
      <c r="N142" s="1034"/>
      <c r="O142" s="973"/>
      <c r="P142" s="1568"/>
      <c r="Q142" s="973"/>
      <c r="R142" s="1035" t="s">
        <v>463</v>
      </c>
      <c r="S142" s="1027"/>
    </row>
    <row r="143" spans="1:19" ht="16.5" thickBot="1" x14ac:dyDescent="0.3">
      <c r="A143" s="764" t="s">
        <v>330</v>
      </c>
      <c r="B143" s="765"/>
      <c r="C143" s="1535"/>
      <c r="D143" s="1060" t="s">
        <v>331</v>
      </c>
      <c r="E143" s="767" t="s">
        <v>106</v>
      </c>
      <c r="F143" s="788">
        <v>41.13</v>
      </c>
      <c r="G143" s="577">
        <f>+GM_PAA_2025!G143</f>
        <v>2</v>
      </c>
      <c r="H143" s="573">
        <f>+'DGPOG_PAA-2025'!G143</f>
        <v>13</v>
      </c>
      <c r="I143" s="595">
        <f>+'DGH_PAA-2025 '!G143</f>
        <v>0</v>
      </c>
      <c r="J143" s="596">
        <f>IGOTCI_PAA_2025!G143</f>
        <v>0</v>
      </c>
      <c r="K143" s="1029">
        <f t="shared" si="10"/>
        <v>15</v>
      </c>
      <c r="L143" s="1062">
        <f t="shared" si="11"/>
        <v>616.95000000000005</v>
      </c>
      <c r="M143" s="973"/>
      <c r="N143" s="1034"/>
      <c r="O143" s="973"/>
      <c r="P143" s="1568"/>
      <c r="Q143" s="973"/>
      <c r="R143" s="1035" t="s">
        <v>463</v>
      </c>
      <c r="S143" s="1027"/>
    </row>
    <row r="144" spans="1:19" ht="16.5" thickBot="1" x14ac:dyDescent="0.3">
      <c r="A144" s="782" t="s">
        <v>332</v>
      </c>
      <c r="B144" s="775"/>
      <c r="C144" s="1537"/>
      <c r="D144" s="1061" t="s">
        <v>333</v>
      </c>
      <c r="E144" s="783" t="s">
        <v>106</v>
      </c>
      <c r="F144" s="1080">
        <v>100.58</v>
      </c>
      <c r="G144" s="577">
        <f>+GM_PAA_2025!G144</f>
        <v>2</v>
      </c>
      <c r="H144" s="573">
        <f>+'DGPOG_PAA-2025'!G144</f>
        <v>20</v>
      </c>
      <c r="I144" s="595">
        <f>+'DGH_PAA-2025 '!G144</f>
        <v>0</v>
      </c>
      <c r="J144" s="596">
        <f>IGOTCI_PAA_2025!G144</f>
        <v>0</v>
      </c>
      <c r="K144" s="1029">
        <f t="shared" si="10"/>
        <v>22</v>
      </c>
      <c r="L144" s="1062">
        <f t="shared" si="11"/>
        <v>2212.7599999999998</v>
      </c>
      <c r="M144" s="971"/>
      <c r="N144" s="1036"/>
      <c r="O144" s="971"/>
      <c r="P144" s="1568"/>
      <c r="Q144" s="971"/>
      <c r="R144" s="1037" t="s">
        <v>463</v>
      </c>
      <c r="S144" s="1038"/>
    </row>
    <row r="145" spans="1:19" ht="16.5" thickBot="1" x14ac:dyDescent="0.3">
      <c r="A145" s="764"/>
      <c r="B145" s="1106"/>
      <c r="C145" s="1559" t="s">
        <v>341</v>
      </c>
      <c r="D145" s="766" t="s">
        <v>529</v>
      </c>
      <c r="E145" s="767" t="s">
        <v>40</v>
      </c>
      <c r="F145" s="788">
        <f>'DGPOG_PAA-2025'!F148</f>
        <v>420</v>
      </c>
      <c r="G145" s="577">
        <f>+GM_PAA_2025!G145</f>
        <v>2</v>
      </c>
      <c r="H145" s="573">
        <f>+'DGPOG_PAA-2025'!G145</f>
        <v>10</v>
      </c>
      <c r="I145" s="595">
        <f>+'DGH_PAA-2025 '!G145</f>
        <v>0</v>
      </c>
      <c r="J145" s="596">
        <f>IGOTCI_PAA_2025!G145</f>
        <v>0</v>
      </c>
      <c r="K145" s="1029">
        <f t="shared" si="10"/>
        <v>12</v>
      </c>
      <c r="L145" s="1062">
        <f t="shared" si="11"/>
        <v>5040</v>
      </c>
      <c r="M145" s="973"/>
      <c r="N145" s="1034"/>
      <c r="O145" s="973"/>
      <c r="P145" s="1568"/>
      <c r="Q145" s="973"/>
      <c r="R145" s="1035" t="s">
        <v>463</v>
      </c>
      <c r="S145" s="1027"/>
    </row>
    <row r="146" spans="1:19" ht="16.5" thickBot="1" x14ac:dyDescent="0.3">
      <c r="A146" s="764" t="s">
        <v>340</v>
      </c>
      <c r="B146" s="1106"/>
      <c r="C146" s="1560"/>
      <c r="D146" s="766" t="s">
        <v>498</v>
      </c>
      <c r="E146" s="767" t="s">
        <v>40</v>
      </c>
      <c r="F146" s="788">
        <v>420</v>
      </c>
      <c r="G146" s="577">
        <f>+GM_PAA_2025!G146</f>
        <v>2</v>
      </c>
      <c r="H146" s="573">
        <f>+'DGPOG_PAA-2025'!G146</f>
        <v>0</v>
      </c>
      <c r="I146" s="595">
        <f>+'DGH_PAA-2025 '!G146</f>
        <v>1</v>
      </c>
      <c r="J146" s="596">
        <f>IGOTCI_PAA_2025!G146</f>
        <v>0</v>
      </c>
      <c r="K146" s="1029">
        <f t="shared" si="10"/>
        <v>3</v>
      </c>
      <c r="L146" s="1062">
        <f t="shared" si="11"/>
        <v>1260</v>
      </c>
      <c r="M146" s="973"/>
      <c r="N146" s="1034"/>
      <c r="O146" s="973"/>
      <c r="P146" s="1568"/>
      <c r="Q146" s="973"/>
      <c r="R146" s="1035" t="s">
        <v>463</v>
      </c>
      <c r="S146" s="1027"/>
    </row>
    <row r="147" spans="1:19" ht="16.5" thickBot="1" x14ac:dyDescent="0.3">
      <c r="A147" s="341" t="s">
        <v>347</v>
      </c>
      <c r="B147" s="341"/>
      <c r="C147" s="361" t="s">
        <v>348</v>
      </c>
      <c r="D147" s="1107" t="s">
        <v>349</v>
      </c>
      <c r="E147" s="330" t="s">
        <v>40</v>
      </c>
      <c r="F147" s="409">
        <f>582.82+324.7</f>
        <v>907.52</v>
      </c>
      <c r="G147" s="577">
        <f>GM_PAA_2025!G153</f>
        <v>1</v>
      </c>
      <c r="H147" s="573"/>
      <c r="I147" s="595"/>
      <c r="J147" s="596"/>
      <c r="K147" s="1029">
        <f t="shared" si="10"/>
        <v>1</v>
      </c>
      <c r="L147" s="1062">
        <f t="shared" si="11"/>
        <v>907.52</v>
      </c>
      <c r="M147" s="975"/>
      <c r="N147" s="1047"/>
      <c r="O147" s="975"/>
      <c r="P147" s="1568"/>
      <c r="Q147" s="975"/>
      <c r="R147" s="1048"/>
      <c r="S147" s="1049"/>
    </row>
    <row r="148" spans="1:19" ht="23.25" thickBot="1" x14ac:dyDescent="0.3">
      <c r="A148" s="782" t="s">
        <v>344</v>
      </c>
      <c r="B148" s="1108"/>
      <c r="C148" s="1109" t="s">
        <v>352</v>
      </c>
      <c r="D148" s="1110" t="s">
        <v>352</v>
      </c>
      <c r="E148" s="792" t="s">
        <v>40</v>
      </c>
      <c r="F148" s="1111">
        <v>1408.9</v>
      </c>
      <c r="G148" s="577">
        <f>GM_PAA_2025!G154</f>
        <v>0</v>
      </c>
      <c r="H148" s="573">
        <f>'DGPOG_PAA-2025'!G152</f>
        <v>0</v>
      </c>
      <c r="I148" s="595">
        <v>0</v>
      </c>
      <c r="J148" s="596">
        <f>IGOTCI_PAA_2025!G147</f>
        <v>0</v>
      </c>
      <c r="K148" s="1029">
        <f t="shared" si="10"/>
        <v>0</v>
      </c>
      <c r="L148" s="1062">
        <f t="shared" si="11"/>
        <v>0</v>
      </c>
      <c r="M148" s="971"/>
      <c r="N148" s="1036"/>
      <c r="O148" s="971"/>
      <c r="P148" s="1568"/>
      <c r="Q148" s="971"/>
      <c r="R148" s="1037" t="s">
        <v>463</v>
      </c>
      <c r="S148" s="1038"/>
    </row>
    <row r="149" spans="1:19" ht="16.5" thickBot="1" x14ac:dyDescent="0.3">
      <c r="A149" s="1020" t="s">
        <v>354</v>
      </c>
      <c r="B149" s="1021"/>
      <c r="C149" s="1022"/>
      <c r="D149" s="1025"/>
      <c r="E149" s="1025"/>
      <c r="F149" s="972"/>
      <c r="G149" s="1022"/>
      <c r="H149" s="1025"/>
      <c r="I149" s="1022"/>
      <c r="J149" s="1022"/>
      <c r="K149" s="1025"/>
      <c r="L149" s="1025"/>
      <c r="M149" s="972"/>
      <c r="N149" s="972"/>
      <c r="O149" s="972"/>
      <c r="P149" s="1568"/>
      <c r="Q149" s="972"/>
      <c r="R149" s="1037" t="s">
        <v>463</v>
      </c>
      <c r="S149" s="1027"/>
    </row>
    <row r="150" spans="1:19" ht="16.5" thickBot="1" x14ac:dyDescent="0.3">
      <c r="A150" s="1112" t="s">
        <v>499</v>
      </c>
      <c r="B150" s="1113"/>
      <c r="C150" s="1021"/>
      <c r="D150" s="1021"/>
      <c r="E150" s="1021"/>
      <c r="F150" s="1022"/>
      <c r="G150" s="1023"/>
      <c r="H150" s="1024"/>
      <c r="I150" s="1114"/>
      <c r="J150" s="1114"/>
      <c r="K150" s="1115"/>
      <c r="L150" s="1116"/>
      <c r="M150" s="1117"/>
      <c r="N150" s="1117"/>
      <c r="O150" s="1299"/>
      <c r="P150" s="1568"/>
      <c r="Q150" s="1303"/>
      <c r="R150" s="1037" t="s">
        <v>463</v>
      </c>
      <c r="S150" s="1118"/>
    </row>
    <row r="151" spans="1:19" ht="16.5" thickBot="1" x14ac:dyDescent="0.3">
      <c r="A151" s="1119"/>
      <c r="B151" s="1538"/>
      <c r="C151" s="1530" t="s">
        <v>500</v>
      </c>
      <c r="D151" s="922" t="s">
        <v>357</v>
      </c>
      <c r="E151" s="1120" t="s">
        <v>40</v>
      </c>
      <c r="F151" s="1121">
        <f>'DGPOG_PAA-2025'!F157</f>
        <v>4500</v>
      </c>
      <c r="G151" s="919">
        <f>+GM_PAA_2025!G151+1</f>
        <v>2</v>
      </c>
      <c r="H151" s="920">
        <f>+'DGPOG_PAA-2025'!G157</f>
        <v>0</v>
      </c>
      <c r="I151" s="919">
        <f>+GM_PAA_2025!I151</f>
        <v>0</v>
      </c>
      <c r="J151" s="920">
        <f>+'DGPOG_PAA-2025'!I157</f>
        <v>0</v>
      </c>
      <c r="K151" s="980">
        <f>SUM(G151:J151)</f>
        <v>2</v>
      </c>
      <c r="L151" s="982">
        <f>+K151*F151</f>
        <v>9000</v>
      </c>
      <c r="M151" s="1034"/>
      <c r="N151" s="973"/>
      <c r="O151" s="1300"/>
      <c r="P151" s="1568"/>
      <c r="Q151" s="1027"/>
      <c r="R151" s="1122" t="s">
        <v>463</v>
      </c>
      <c r="S151" s="1034"/>
    </row>
    <row r="152" spans="1:19" ht="16.5" thickBot="1" x14ac:dyDescent="0.3">
      <c r="A152" s="1119"/>
      <c r="B152" s="1538"/>
      <c r="C152" s="1531"/>
      <c r="D152" s="923" t="s">
        <v>358</v>
      </c>
      <c r="E152" s="924" t="s">
        <v>40</v>
      </c>
      <c r="F152" s="1121">
        <f>'DGPOG_PAA-2025'!F158</f>
        <v>4500</v>
      </c>
      <c r="G152" s="919">
        <f>GM_PAA_2025!G159+1</f>
        <v>2</v>
      </c>
      <c r="H152" s="920">
        <f>+'DGPOG_PAA-2025'!G158</f>
        <v>0</v>
      </c>
      <c r="I152" s="921">
        <f>+'DGH_PAA-2025 '!G161</f>
        <v>0</v>
      </c>
      <c r="J152" s="306">
        <f>+IGOTCI_PAA_2025!G161</f>
        <v>0</v>
      </c>
      <c r="K152" s="980">
        <f t="shared" ref="K152:K188" si="12">SUM(G152:J152)</f>
        <v>2</v>
      </c>
      <c r="L152" s="982">
        <f>+K152*F152</f>
        <v>9000</v>
      </c>
      <c r="M152" s="1034"/>
      <c r="N152" s="973"/>
      <c r="O152" s="1300"/>
      <c r="P152" s="1568"/>
      <c r="Q152" s="1027"/>
      <c r="R152" s="1122" t="s">
        <v>463</v>
      </c>
      <c r="S152" s="1034"/>
    </row>
    <row r="153" spans="1:19" ht="16.5" thickBot="1" x14ac:dyDescent="0.3">
      <c r="A153" s="1123"/>
      <c r="B153" s="1538"/>
      <c r="C153" s="1531"/>
      <c r="D153" s="923" t="s">
        <v>359</v>
      </c>
      <c r="E153" s="924" t="s">
        <v>40</v>
      </c>
      <c r="F153" s="1121">
        <f>'DGPOG_PAA-2025'!F159</f>
        <v>4500</v>
      </c>
      <c r="G153" s="919">
        <f>+GM_PAA_2025!G153</f>
        <v>1</v>
      </c>
      <c r="H153" s="920">
        <f>+'DGPOG_PAA-2025'!G159</f>
        <v>0</v>
      </c>
      <c r="I153" s="921">
        <f>+'DGH_PAA-2025 '!G162</f>
        <v>0</v>
      </c>
      <c r="J153" s="306"/>
      <c r="K153" s="980">
        <f t="shared" si="12"/>
        <v>1</v>
      </c>
      <c r="L153" s="982">
        <f t="shared" ref="L153:L157" si="13">+K153*F153</f>
        <v>4500</v>
      </c>
      <c r="M153" s="1034"/>
      <c r="N153" s="973"/>
      <c r="O153" s="1300"/>
      <c r="P153" s="1568"/>
      <c r="Q153" s="1027"/>
      <c r="R153" s="1122" t="s">
        <v>463</v>
      </c>
      <c r="S153" s="1034"/>
    </row>
    <row r="154" spans="1:19" ht="16.5" thickBot="1" x14ac:dyDescent="0.3">
      <c r="A154" s="1119"/>
      <c r="B154" s="1538"/>
      <c r="C154" s="1531"/>
      <c r="D154" s="164" t="s">
        <v>360</v>
      </c>
      <c r="E154" s="1124" t="s">
        <v>40</v>
      </c>
      <c r="F154" s="1121">
        <f>'DGPOG_PAA-2025'!F160</f>
        <v>6500</v>
      </c>
      <c r="G154" s="919">
        <f>GM_PAA_2025!G161</f>
        <v>1</v>
      </c>
      <c r="H154" s="920">
        <f>+'DGPOG_PAA-2025'!G160</f>
        <v>0</v>
      </c>
      <c r="I154" s="921">
        <f>+'DGH_PAA-2025 '!G163</f>
        <v>0</v>
      </c>
      <c r="J154" s="306">
        <f>IGOTCI_PAA_2025!G162</f>
        <v>1</v>
      </c>
      <c r="K154" s="980">
        <f t="shared" si="12"/>
        <v>2</v>
      </c>
      <c r="L154" s="982">
        <f t="shared" si="13"/>
        <v>13000</v>
      </c>
      <c r="M154" s="1034"/>
      <c r="N154" s="973"/>
      <c r="O154" s="1300"/>
      <c r="P154" s="1568"/>
      <c r="Q154" s="1027"/>
      <c r="R154" s="1122" t="s">
        <v>463</v>
      </c>
      <c r="S154" s="1034"/>
    </row>
    <row r="155" spans="1:19" ht="16.5" thickBot="1" x14ac:dyDescent="0.3">
      <c r="A155" s="1119"/>
      <c r="B155" s="1538"/>
      <c r="C155" s="1527" t="s">
        <v>501</v>
      </c>
      <c r="D155" s="917" t="s">
        <v>362</v>
      </c>
      <c r="E155" s="1125" t="s">
        <v>40</v>
      </c>
      <c r="F155" s="1121">
        <f>'DGPOG_PAA-2025'!F161</f>
        <v>3800</v>
      </c>
      <c r="G155" s="919">
        <f>GM_PAA_2025!G162</f>
        <v>1</v>
      </c>
      <c r="H155" s="920">
        <f>+'DGPOG_PAA-2025'!G161</f>
        <v>0</v>
      </c>
      <c r="I155" s="921">
        <f>+'DGH_PAA-2025 '!G164</f>
        <v>0</v>
      </c>
      <c r="J155" s="306">
        <f>+IGOTCI_PAA_2025!G164</f>
        <v>0</v>
      </c>
      <c r="K155" s="980">
        <f t="shared" si="12"/>
        <v>1</v>
      </c>
      <c r="L155" s="982">
        <f t="shared" si="13"/>
        <v>3800</v>
      </c>
      <c r="M155" s="1034"/>
      <c r="N155" s="973"/>
      <c r="O155" s="1300"/>
      <c r="P155" s="1568"/>
      <c r="Q155" s="1027"/>
      <c r="R155" s="1122" t="s">
        <v>463</v>
      </c>
      <c r="S155" s="1034"/>
    </row>
    <row r="156" spans="1:19" ht="16.5" thickBot="1" x14ac:dyDescent="0.3">
      <c r="A156" s="1126"/>
      <c r="B156" s="1538"/>
      <c r="C156" s="1528"/>
      <c r="D156" s="914" t="s">
        <v>363</v>
      </c>
      <c r="E156" s="924" t="s">
        <v>40</v>
      </c>
      <c r="F156" s="1121">
        <f>'DGPOG_PAA-2025'!F162</f>
        <v>3800</v>
      </c>
      <c r="G156" s="919">
        <f>GM_PAA_2025!G163</f>
        <v>1</v>
      </c>
      <c r="H156" s="920">
        <f>+'DGPOG_PAA-2025'!G162</f>
        <v>0</v>
      </c>
      <c r="I156" s="921">
        <f>+'DGH_PAA-2025 '!G165</f>
        <v>0</v>
      </c>
      <c r="J156" s="306">
        <f>+IGOTCI_PAA_2025!G165</f>
        <v>0</v>
      </c>
      <c r="K156" s="980">
        <f t="shared" si="12"/>
        <v>1</v>
      </c>
      <c r="L156" s="982">
        <f t="shared" si="13"/>
        <v>3800</v>
      </c>
      <c r="M156" s="1034"/>
      <c r="N156" s="973"/>
      <c r="O156" s="1300"/>
      <c r="P156" s="1568"/>
      <c r="Q156" s="1027"/>
      <c r="R156" s="1122" t="s">
        <v>463</v>
      </c>
      <c r="S156" s="1034"/>
    </row>
    <row r="157" spans="1:19" ht="16.5" thickBot="1" x14ac:dyDescent="0.3">
      <c r="A157" s="1119"/>
      <c r="B157" s="1538"/>
      <c r="C157" s="1528"/>
      <c r="D157" s="914" t="s">
        <v>364</v>
      </c>
      <c r="E157" s="924" t="s">
        <v>40</v>
      </c>
      <c r="F157" s="1121">
        <f>'DGPOG_PAA-2025'!F163</f>
        <v>3800</v>
      </c>
      <c r="G157" s="919">
        <f>GM_PAA_2025!G164</f>
        <v>1</v>
      </c>
      <c r="H157" s="920">
        <f>+'DGPOG_PAA-2025'!G163</f>
        <v>0</v>
      </c>
      <c r="I157" s="921">
        <f>+'DGH_PAA-2025 '!G166</f>
        <v>0</v>
      </c>
      <c r="J157" s="306">
        <f>+IGOTCI_PAA_2025!G166</f>
        <v>0</v>
      </c>
      <c r="K157" s="980">
        <f t="shared" si="12"/>
        <v>1</v>
      </c>
      <c r="L157" s="982">
        <f t="shared" si="13"/>
        <v>3800</v>
      </c>
      <c r="M157" s="1034"/>
      <c r="N157" s="973"/>
      <c r="O157" s="1300"/>
      <c r="P157" s="1568"/>
      <c r="Q157" s="1027"/>
      <c r="R157" s="1122" t="s">
        <v>463</v>
      </c>
      <c r="S157" s="1034"/>
    </row>
    <row r="158" spans="1:19" ht="16.5" thickBot="1" x14ac:dyDescent="0.3">
      <c r="A158" s="1119"/>
      <c r="B158" s="1538"/>
      <c r="C158" s="1529"/>
      <c r="D158" s="914" t="s">
        <v>365</v>
      </c>
      <c r="E158" s="924" t="s">
        <v>40</v>
      </c>
      <c r="F158" s="1121">
        <f>'DGPOG_PAA-2025'!F164</f>
        <v>5400</v>
      </c>
      <c r="G158" s="919">
        <f>+GM_PAA_2025!G158</f>
        <v>1</v>
      </c>
      <c r="H158" s="920">
        <f>+'DGPOG_PAA-2025'!G164</f>
        <v>0</v>
      </c>
      <c r="I158" s="921">
        <v>0</v>
      </c>
      <c r="J158" s="306">
        <f>+IGOTCI_PAA_2025!G167</f>
        <v>0</v>
      </c>
      <c r="K158" s="980">
        <f t="shared" si="12"/>
        <v>1</v>
      </c>
      <c r="L158" s="982">
        <f>+K158*F158</f>
        <v>5400</v>
      </c>
      <c r="M158" s="1034"/>
      <c r="N158" s="973"/>
      <c r="O158" s="1300"/>
      <c r="P158" s="1568"/>
      <c r="Q158" s="1027"/>
      <c r="R158" s="1122" t="s">
        <v>463</v>
      </c>
      <c r="S158" s="1034"/>
    </row>
    <row r="159" spans="1:19" ht="16.5" thickBot="1" x14ac:dyDescent="0.3">
      <c r="A159" s="1119"/>
      <c r="B159" s="1538"/>
      <c r="C159" s="1527" t="s">
        <v>502</v>
      </c>
      <c r="D159" s="914" t="s">
        <v>367</v>
      </c>
      <c r="E159" s="924" t="s">
        <v>40</v>
      </c>
      <c r="F159" s="1121">
        <f>'DGPOG_PAA-2025'!F165</f>
        <v>3500</v>
      </c>
      <c r="G159" s="919">
        <f>+GM_PAA_2025!G159</f>
        <v>1</v>
      </c>
      <c r="H159" s="920">
        <f>+'DGPOG_PAA-2025'!G165</f>
        <v>12</v>
      </c>
      <c r="I159" s="921">
        <f>+'DGH_PAA-2025 '!G168</f>
        <v>6</v>
      </c>
      <c r="J159" s="306">
        <f>+IGOTCI_PAA_2025!G168</f>
        <v>0</v>
      </c>
      <c r="K159" s="980">
        <f>SUM(G159:J159)</f>
        <v>19</v>
      </c>
      <c r="L159" s="982">
        <f>+K159*F159</f>
        <v>66500</v>
      </c>
      <c r="M159" s="1034"/>
      <c r="N159" s="973"/>
      <c r="O159" s="1300"/>
      <c r="P159" s="1568"/>
      <c r="Q159" s="1027"/>
      <c r="R159" s="1122" t="s">
        <v>463</v>
      </c>
      <c r="S159" s="1034"/>
    </row>
    <row r="160" spans="1:19" ht="16.5" thickBot="1" x14ac:dyDescent="0.3">
      <c r="A160" s="1119"/>
      <c r="B160" s="1538"/>
      <c r="C160" s="1528"/>
      <c r="D160" s="914" t="s">
        <v>368</v>
      </c>
      <c r="E160" s="924" t="s">
        <v>40</v>
      </c>
      <c r="F160" s="1121">
        <f>'DGPOG_PAA-2025'!F166</f>
        <v>3500</v>
      </c>
      <c r="G160" s="919">
        <f>+GM_PAA_2025!G160</f>
        <v>1</v>
      </c>
      <c r="H160" s="920">
        <f>+'DGPOG_PAA-2025'!G166</f>
        <v>12</v>
      </c>
      <c r="I160" s="921">
        <f>+'DGH_PAA-2025 '!G169</f>
        <v>6</v>
      </c>
      <c r="J160" s="306">
        <f>+IGOTCI_PAA_2025!G169</f>
        <v>0</v>
      </c>
      <c r="K160" s="980">
        <f t="shared" si="12"/>
        <v>19</v>
      </c>
      <c r="L160" s="982">
        <f>+K160*F160</f>
        <v>66500</v>
      </c>
      <c r="M160" s="1034"/>
      <c r="N160" s="973"/>
      <c r="O160" s="1300"/>
      <c r="P160" s="1568"/>
      <c r="Q160" s="1027"/>
      <c r="R160" s="1122" t="s">
        <v>463</v>
      </c>
      <c r="S160" s="1034"/>
    </row>
    <row r="161" spans="1:19" ht="16.5" thickBot="1" x14ac:dyDescent="0.3">
      <c r="A161" s="1119"/>
      <c r="B161" s="1538"/>
      <c r="C161" s="1528"/>
      <c r="D161" s="914" t="s">
        <v>369</v>
      </c>
      <c r="E161" s="924" t="s">
        <v>40</v>
      </c>
      <c r="F161" s="1121">
        <f>'DGPOG_PAA-2025'!F167</f>
        <v>3500</v>
      </c>
      <c r="G161" s="919">
        <f>+GM_PAA_2025!G161</f>
        <v>1</v>
      </c>
      <c r="H161" s="920">
        <f>+'DGPOG_PAA-2025'!G167</f>
        <v>12</v>
      </c>
      <c r="I161" s="921">
        <f>'DGH_PAA-2025 '!G169</f>
        <v>6</v>
      </c>
      <c r="J161" s="306">
        <f>+IGOTCI_PAA_2025!G170</f>
        <v>0</v>
      </c>
      <c r="K161" s="980">
        <f t="shared" si="12"/>
        <v>19</v>
      </c>
      <c r="L161" s="982">
        <f t="shared" ref="L161:L186" si="14">+K161*F161</f>
        <v>66500</v>
      </c>
      <c r="M161" s="1034"/>
      <c r="N161" s="973"/>
      <c r="O161" s="1300"/>
      <c r="P161" s="1568"/>
      <c r="Q161" s="1027"/>
      <c r="R161" s="1122" t="s">
        <v>463</v>
      </c>
      <c r="S161" s="1034"/>
    </row>
    <row r="162" spans="1:19" ht="17.45" customHeight="1" thickBot="1" x14ac:dyDescent="0.3">
      <c r="A162" s="1119"/>
      <c r="B162" s="1538"/>
      <c r="C162" s="1529"/>
      <c r="D162" s="914" t="s">
        <v>370</v>
      </c>
      <c r="E162" s="924" t="s">
        <v>40</v>
      </c>
      <c r="F162" s="1121">
        <f>'DGPOG_PAA-2025'!F168</f>
        <v>5500</v>
      </c>
      <c r="G162" s="919">
        <f>+GM_PAA_2025!G162</f>
        <v>1</v>
      </c>
      <c r="H162" s="920">
        <f>+'DGPOG_PAA-2025'!G168</f>
        <v>23</v>
      </c>
      <c r="I162" s="921">
        <f>'DGH_PAA-2025 '!G170</f>
        <v>7</v>
      </c>
      <c r="J162" s="306">
        <f>+IGOTCI_PAA_2025!G171</f>
        <v>0</v>
      </c>
      <c r="K162" s="980">
        <f t="shared" si="12"/>
        <v>31</v>
      </c>
      <c r="L162" s="982">
        <f>+K162*F162</f>
        <v>170500</v>
      </c>
      <c r="M162" s="1034"/>
      <c r="N162" s="973"/>
      <c r="O162" s="1300"/>
      <c r="P162" s="1568"/>
      <c r="Q162" s="1027"/>
      <c r="R162" s="1122" t="s">
        <v>463</v>
      </c>
      <c r="S162" s="1034"/>
    </row>
    <row r="163" spans="1:19" ht="16.5" thickBot="1" x14ac:dyDescent="0.3">
      <c r="A163" s="1119"/>
      <c r="B163" s="1538"/>
      <c r="C163" s="1527" t="s">
        <v>503</v>
      </c>
      <c r="D163" s="793" t="s">
        <v>372</v>
      </c>
      <c r="E163" s="794" t="s">
        <v>40</v>
      </c>
      <c r="F163" s="979">
        <f>+'DGPOG_PAA-2025'!F169</f>
        <v>3200</v>
      </c>
      <c r="G163" s="919"/>
      <c r="H163" s="920">
        <f>+'DGPOG_PAA-2025'!G169</f>
        <v>0</v>
      </c>
      <c r="I163" s="921">
        <f>+'DGH_PAA-2025 '!G172</f>
        <v>0</v>
      </c>
      <c r="J163" s="306">
        <f>+IGOTCI_PAA_2025!G172</f>
        <v>0</v>
      </c>
      <c r="K163" s="980">
        <f t="shared" si="12"/>
        <v>0</v>
      </c>
      <c r="L163" s="982">
        <f t="shared" si="14"/>
        <v>0</v>
      </c>
      <c r="M163" s="1034"/>
      <c r="N163" s="973"/>
      <c r="O163" s="1300"/>
      <c r="P163" s="1568"/>
      <c r="Q163" s="1027"/>
      <c r="R163" s="1122" t="s">
        <v>463</v>
      </c>
      <c r="S163" s="1034"/>
    </row>
    <row r="164" spans="1:19" ht="16.5" thickBot="1" x14ac:dyDescent="0.3">
      <c r="A164" s="1119"/>
      <c r="B164" s="1538"/>
      <c r="C164" s="1528"/>
      <c r="D164" s="793" t="s">
        <v>373</v>
      </c>
      <c r="E164" s="794" t="s">
        <v>40</v>
      </c>
      <c r="F164" s="979">
        <f>+'DGPOG_PAA-2025'!F170</f>
        <v>3200</v>
      </c>
      <c r="G164" s="919"/>
      <c r="H164" s="920">
        <f>+'DGPOG_PAA-2025'!G170</f>
        <v>0</v>
      </c>
      <c r="I164" s="921">
        <f>+'DGH_PAA-2025 '!G173</f>
        <v>0</v>
      </c>
      <c r="J164" s="306">
        <f>+IGOTCI_PAA_2025!G173</f>
        <v>0</v>
      </c>
      <c r="K164" s="980">
        <f t="shared" si="12"/>
        <v>0</v>
      </c>
      <c r="L164" s="982">
        <f t="shared" si="14"/>
        <v>0</v>
      </c>
      <c r="M164" s="1034"/>
      <c r="N164" s="973"/>
      <c r="O164" s="1300"/>
      <c r="P164" s="1568"/>
      <c r="Q164" s="1027"/>
      <c r="R164" s="1122" t="s">
        <v>463</v>
      </c>
      <c r="S164" s="1034"/>
    </row>
    <row r="165" spans="1:19" ht="16.5" thickBot="1" x14ac:dyDescent="0.3">
      <c r="A165" s="1119"/>
      <c r="B165" s="1538"/>
      <c r="C165" s="1528"/>
      <c r="D165" s="793" t="s">
        <v>374</v>
      </c>
      <c r="E165" s="794" t="s">
        <v>40</v>
      </c>
      <c r="F165" s="979">
        <f>+'DGPOG_PAA-2025'!F171</f>
        <v>3200</v>
      </c>
      <c r="G165" s="919"/>
      <c r="H165" s="920">
        <f>+'DGPOG_PAA-2025'!G171</f>
        <v>0</v>
      </c>
      <c r="I165" s="921">
        <f>+'DGH_PAA-2025 '!G174</f>
        <v>0</v>
      </c>
      <c r="J165" s="306">
        <f>+IGOTCI_PAA_2025!G174</f>
        <v>0</v>
      </c>
      <c r="K165" s="980">
        <f t="shared" si="12"/>
        <v>0</v>
      </c>
      <c r="L165" s="982">
        <f t="shared" si="14"/>
        <v>0</v>
      </c>
      <c r="M165" s="1034"/>
      <c r="N165" s="973"/>
      <c r="O165" s="1300"/>
      <c r="P165" s="1568"/>
      <c r="Q165" s="1027"/>
      <c r="R165" s="1122" t="s">
        <v>463</v>
      </c>
      <c r="S165" s="1034"/>
    </row>
    <row r="166" spans="1:19" ht="16.5" thickBot="1" x14ac:dyDescent="0.3">
      <c r="A166" s="1119"/>
      <c r="B166" s="1538"/>
      <c r="C166" s="1529"/>
      <c r="D166" s="793" t="s">
        <v>375</v>
      </c>
      <c r="E166" s="794" t="s">
        <v>40</v>
      </c>
      <c r="F166" s="979">
        <f>+'DGPOG_PAA-2025'!F172</f>
        <v>5800</v>
      </c>
      <c r="G166" s="919"/>
      <c r="H166" s="920">
        <f>+'DGPOG_PAA-2025'!G172</f>
        <v>0</v>
      </c>
      <c r="I166" s="921">
        <f>+'DGH_PAA-2025 '!G175</f>
        <v>0</v>
      </c>
      <c r="J166" s="306">
        <f>+IGOTCI_PAA_2025!G175</f>
        <v>0</v>
      </c>
      <c r="K166" s="980">
        <f t="shared" si="12"/>
        <v>0</v>
      </c>
      <c r="L166" s="982">
        <f t="shared" si="14"/>
        <v>0</v>
      </c>
      <c r="M166" s="1034"/>
      <c r="N166" s="973"/>
      <c r="O166" s="1300"/>
      <c r="P166" s="1568"/>
      <c r="Q166" s="1027"/>
      <c r="R166" s="1122" t="s">
        <v>463</v>
      </c>
      <c r="S166" s="1034"/>
    </row>
    <row r="167" spans="1:19" ht="16.5" thickBot="1" x14ac:dyDescent="0.3">
      <c r="A167" s="1119"/>
      <c r="B167" s="1538"/>
      <c r="C167" s="1527" t="s">
        <v>504</v>
      </c>
      <c r="D167" s="793" t="s">
        <v>377</v>
      </c>
      <c r="E167" s="794" t="s">
        <v>40</v>
      </c>
      <c r="F167" s="979">
        <v>5990</v>
      </c>
      <c r="G167" s="919"/>
      <c r="H167" s="920">
        <f>+'DGPOG_PAA-2025'!G173</f>
        <v>0</v>
      </c>
      <c r="I167" s="921">
        <f>+'DGH_PAA-2025 '!G176</f>
        <v>0</v>
      </c>
      <c r="J167" s="306">
        <f>+IGOTCI_PAA_2025!G176</f>
        <v>0</v>
      </c>
      <c r="K167" s="980">
        <f t="shared" si="12"/>
        <v>0</v>
      </c>
      <c r="L167" s="982">
        <f t="shared" si="14"/>
        <v>0</v>
      </c>
      <c r="M167" s="1034"/>
      <c r="N167" s="973"/>
      <c r="O167" s="1300"/>
      <c r="P167" s="1568"/>
      <c r="Q167" s="1027"/>
      <c r="R167" s="1122" t="s">
        <v>463</v>
      </c>
      <c r="S167" s="1034"/>
    </row>
    <row r="168" spans="1:19" ht="15.75" customHeight="1" thickBot="1" x14ac:dyDescent="0.3">
      <c r="A168" s="1119"/>
      <c r="B168" s="1538"/>
      <c r="C168" s="1529"/>
      <c r="D168" s="793" t="s">
        <v>378</v>
      </c>
      <c r="E168" s="794" t="s">
        <v>40</v>
      </c>
      <c r="F168" s="979">
        <v>5900</v>
      </c>
      <c r="G168" s="919"/>
      <c r="H168" s="920">
        <f>+'DGPOG_PAA-2025'!G174</f>
        <v>0</v>
      </c>
      <c r="I168" s="921">
        <f>'DGH_PAA-2025 '!G176</f>
        <v>0</v>
      </c>
      <c r="J168" s="306">
        <f>+IGOTCI_PAA_2025!G177</f>
        <v>0</v>
      </c>
      <c r="K168" s="980">
        <f t="shared" si="12"/>
        <v>0</v>
      </c>
      <c r="L168" s="982">
        <f t="shared" si="14"/>
        <v>0</v>
      </c>
      <c r="M168" s="1034"/>
      <c r="N168" s="973"/>
      <c r="O168" s="1300"/>
      <c r="P168" s="1568"/>
      <c r="Q168" s="1027"/>
      <c r="R168" s="1122" t="s">
        <v>463</v>
      </c>
      <c r="S168" s="1034"/>
    </row>
    <row r="169" spans="1:19" ht="16.5" thickBot="1" x14ac:dyDescent="0.3">
      <c r="A169" s="1119"/>
      <c r="B169" s="1538"/>
      <c r="C169" s="1527" t="s">
        <v>505</v>
      </c>
      <c r="D169" s="793" t="s">
        <v>446</v>
      </c>
      <c r="E169" s="794" t="s">
        <v>40</v>
      </c>
      <c r="F169" s="979">
        <f>'DGH_PAA-2025 '!F177</f>
        <v>2300</v>
      </c>
      <c r="G169" s="919"/>
      <c r="H169" s="920">
        <f>+'DGPOG_PAA-2025'!G175</f>
        <v>0</v>
      </c>
      <c r="I169" s="921">
        <f>+'DGH_PAA-2025 '!G178</f>
        <v>1</v>
      </c>
      <c r="J169" s="306">
        <f>+IGOTCI_PAA_2025!G178</f>
        <v>0</v>
      </c>
      <c r="K169" s="980">
        <f t="shared" si="12"/>
        <v>1</v>
      </c>
      <c r="L169" s="982">
        <f t="shared" si="14"/>
        <v>2300</v>
      </c>
      <c r="M169" s="1034"/>
      <c r="N169" s="973"/>
      <c r="O169" s="1300"/>
      <c r="P169" s="1568"/>
      <c r="Q169" s="1027"/>
      <c r="R169" s="1122" t="s">
        <v>463</v>
      </c>
      <c r="S169" s="1034"/>
    </row>
    <row r="170" spans="1:19" ht="16.5" thickBot="1" x14ac:dyDescent="0.3">
      <c r="A170" s="1119"/>
      <c r="B170" s="1538"/>
      <c r="C170" s="1528"/>
      <c r="D170" s="793" t="s">
        <v>447</v>
      </c>
      <c r="E170" s="794" t="s">
        <v>40</v>
      </c>
      <c r="F170" s="979">
        <f>'DGH_PAA-2025 '!F178</f>
        <v>2300</v>
      </c>
      <c r="G170" s="919">
        <f>+GM_PAA_2025!G170</f>
        <v>0</v>
      </c>
      <c r="H170" s="920">
        <f>+'DGPOG_PAA-2025'!G176</f>
        <v>0</v>
      </c>
      <c r="I170" s="921">
        <f>+'DGH_PAA-2025 '!G179</f>
        <v>1</v>
      </c>
      <c r="J170" s="306">
        <f>+IGOTCI_PAA_2025!G179</f>
        <v>0</v>
      </c>
      <c r="K170" s="980">
        <f t="shared" si="12"/>
        <v>1</v>
      </c>
      <c r="L170" s="982">
        <f t="shared" si="14"/>
        <v>2300</v>
      </c>
      <c r="M170" s="1034"/>
      <c r="N170" s="973"/>
      <c r="O170" s="1300"/>
      <c r="P170" s="1568"/>
      <c r="Q170" s="1027"/>
      <c r="R170" s="1122" t="s">
        <v>463</v>
      </c>
      <c r="S170" s="1034"/>
    </row>
    <row r="171" spans="1:19" ht="16.5" thickBot="1" x14ac:dyDescent="0.3">
      <c r="A171" s="1127"/>
      <c r="B171" s="1539"/>
      <c r="C171" s="1528"/>
      <c r="D171" s="793" t="s">
        <v>448</v>
      </c>
      <c r="E171" s="794" t="s">
        <v>40</v>
      </c>
      <c r="F171" s="979">
        <f>'DGH_PAA-2025 '!F179</f>
        <v>2300</v>
      </c>
      <c r="G171" s="919">
        <f>+GM_PAA_2025!G171</f>
        <v>0</v>
      </c>
      <c r="H171" s="920">
        <f>+'DGPOG_PAA-2025'!G177</f>
        <v>0</v>
      </c>
      <c r="I171" s="921">
        <f>+'DGH_PAA-2025 '!G180</f>
        <v>1</v>
      </c>
      <c r="J171" s="306">
        <f>+IGOTCI_PAA_2025!G180</f>
        <v>0</v>
      </c>
      <c r="K171" s="980">
        <f t="shared" si="12"/>
        <v>1</v>
      </c>
      <c r="L171" s="982">
        <f t="shared" si="14"/>
        <v>2300</v>
      </c>
      <c r="M171" s="1036"/>
      <c r="N171" s="971"/>
      <c r="O171" s="1301"/>
      <c r="P171" s="1568"/>
      <c r="Q171" s="1038"/>
      <c r="R171" s="1128" t="s">
        <v>463</v>
      </c>
      <c r="S171" s="1036"/>
    </row>
    <row r="172" spans="1:19" ht="16.5" thickBot="1" x14ac:dyDescent="0.3">
      <c r="A172" s="1129"/>
      <c r="B172" s="1520" t="s">
        <v>506</v>
      </c>
      <c r="C172" s="1534"/>
      <c r="D172" s="795" t="s">
        <v>449</v>
      </c>
      <c r="E172" s="1130" t="s">
        <v>40</v>
      </c>
      <c r="F172" s="979">
        <f>'DGH_PAA-2025 '!F180</f>
        <v>4700</v>
      </c>
      <c r="G172" s="919">
        <f>+GM_PAA_2025!G172</f>
        <v>0</v>
      </c>
      <c r="H172" s="920">
        <f>+'DGPOG_PAA-2025'!G178</f>
        <v>0</v>
      </c>
      <c r="I172" s="921">
        <f>'DGH_PAA-2025 '!G180</f>
        <v>1</v>
      </c>
      <c r="J172" s="306"/>
      <c r="K172" s="980">
        <f t="shared" si="12"/>
        <v>1</v>
      </c>
      <c r="L172" s="982">
        <f>+K172*F172</f>
        <v>4700</v>
      </c>
      <c r="M172" s="1031"/>
      <c r="N172" s="970"/>
      <c r="O172" s="1302"/>
      <c r="P172" s="1568"/>
      <c r="Q172" s="1033"/>
      <c r="R172" s="1131" t="s">
        <v>463</v>
      </c>
      <c r="S172" s="1031"/>
    </row>
    <row r="173" spans="1:19" ht="16.5" thickBot="1" x14ac:dyDescent="0.3">
      <c r="A173" s="1119"/>
      <c r="B173" s="1532"/>
      <c r="C173" s="1533" t="s">
        <v>507</v>
      </c>
      <c r="D173" s="796" t="s">
        <v>386</v>
      </c>
      <c r="E173" s="596" t="s">
        <v>40</v>
      </c>
      <c r="F173" s="979">
        <f>IGOTCI_PAA_2025!F181</f>
        <v>13500</v>
      </c>
      <c r="G173" s="919">
        <f>+GM_PAA_2025!G173</f>
        <v>0</v>
      </c>
      <c r="H173" s="920"/>
      <c r="I173" s="921">
        <f>+'DGH_PAA-2025 '!G182</f>
        <v>0</v>
      </c>
      <c r="J173" s="306">
        <f>+IGOTCI_PAA_2025!G182</f>
        <v>3</v>
      </c>
      <c r="K173" s="980">
        <f t="shared" si="12"/>
        <v>3</v>
      </c>
      <c r="L173" s="982">
        <f t="shared" si="14"/>
        <v>40500</v>
      </c>
      <c r="M173" s="1034"/>
      <c r="N173" s="973"/>
      <c r="O173" s="1300"/>
      <c r="P173" s="1568"/>
      <c r="Q173" s="1027"/>
      <c r="R173" s="1122" t="s">
        <v>463</v>
      </c>
      <c r="S173" s="1034"/>
    </row>
    <row r="174" spans="1:19" ht="16.5" thickBot="1" x14ac:dyDescent="0.3">
      <c r="A174" s="1119"/>
      <c r="B174" s="1532"/>
      <c r="C174" s="1528"/>
      <c r="D174" s="793" t="s">
        <v>387</v>
      </c>
      <c r="E174" s="767" t="s">
        <v>40</v>
      </c>
      <c r="F174" s="979">
        <f>IGOTCI_PAA_2025!F182</f>
        <v>13500</v>
      </c>
      <c r="G174" s="919">
        <f>+GM_PAA_2025!G174</f>
        <v>0</v>
      </c>
      <c r="H174" s="920"/>
      <c r="I174" s="921">
        <f>+'DGH_PAA-2025 '!G183</f>
        <v>0</v>
      </c>
      <c r="J174" s="306">
        <f>+IGOTCI_PAA_2025!G183</f>
        <v>3</v>
      </c>
      <c r="K174" s="980">
        <f t="shared" si="12"/>
        <v>3</v>
      </c>
      <c r="L174" s="982">
        <f>+K174*F174</f>
        <v>40500</v>
      </c>
      <c r="M174" s="1034"/>
      <c r="N174" s="973"/>
      <c r="O174" s="1300"/>
      <c r="P174" s="1568"/>
      <c r="Q174" s="1027"/>
      <c r="R174" s="1122" t="s">
        <v>463</v>
      </c>
      <c r="S174" s="1034"/>
    </row>
    <row r="175" spans="1:19" ht="16.5" thickBot="1" x14ac:dyDescent="0.3">
      <c r="A175" s="1119"/>
      <c r="B175" s="1532"/>
      <c r="C175" s="1528"/>
      <c r="D175" s="793" t="s">
        <v>388</v>
      </c>
      <c r="E175" s="767" t="s">
        <v>40</v>
      </c>
      <c r="F175" s="979">
        <f>IGOTCI_PAA_2025!F183</f>
        <v>13500</v>
      </c>
      <c r="G175" s="919">
        <f>+GM_PAA_2025!G175</f>
        <v>0</v>
      </c>
      <c r="H175" s="920"/>
      <c r="I175" s="921">
        <f>+'DGH_PAA-2025 '!G184</f>
        <v>0</v>
      </c>
      <c r="J175" s="306">
        <f>+IGOTCI_PAA_2025!G184</f>
        <v>3</v>
      </c>
      <c r="K175" s="980">
        <f t="shared" si="12"/>
        <v>3</v>
      </c>
      <c r="L175" s="982">
        <f t="shared" si="14"/>
        <v>40500</v>
      </c>
      <c r="M175" s="1034"/>
      <c r="N175" s="973"/>
      <c r="O175" s="1300"/>
      <c r="P175" s="1568"/>
      <c r="Q175" s="1027"/>
      <c r="R175" s="1122" t="s">
        <v>463</v>
      </c>
      <c r="S175" s="1034"/>
    </row>
    <row r="176" spans="1:19" ht="16.5" thickBot="1" x14ac:dyDescent="0.3">
      <c r="A176" s="1119"/>
      <c r="B176" s="1532"/>
      <c r="C176" s="1529"/>
      <c r="D176" s="793" t="s">
        <v>389</v>
      </c>
      <c r="E176" s="767" t="s">
        <v>40</v>
      </c>
      <c r="F176" s="979">
        <f>IGOTCI_PAA_2025!F184</f>
        <v>10500</v>
      </c>
      <c r="G176" s="919">
        <f>+GM_PAA_2025!G176</f>
        <v>0</v>
      </c>
      <c r="H176" s="920"/>
      <c r="I176" s="921">
        <f>+'DGH_PAA-2025 '!G185</f>
        <v>0</v>
      </c>
      <c r="J176" s="306">
        <f>IGOTCI_PAA_2025!G184</f>
        <v>3</v>
      </c>
      <c r="K176" s="980">
        <f t="shared" si="12"/>
        <v>3</v>
      </c>
      <c r="L176" s="982">
        <f>+K176*F176</f>
        <v>31500</v>
      </c>
      <c r="M176" s="1034"/>
      <c r="N176" s="973"/>
      <c r="O176" s="1300"/>
      <c r="P176" s="1568"/>
      <c r="Q176" s="1027"/>
      <c r="R176" s="1122" t="s">
        <v>463</v>
      </c>
      <c r="S176" s="1034"/>
    </row>
    <row r="177" spans="1:27" ht="16.5" thickBot="1" x14ac:dyDescent="0.3">
      <c r="A177" s="1119"/>
      <c r="B177" s="1532"/>
      <c r="C177" s="1527" t="s">
        <v>508</v>
      </c>
      <c r="D177" s="918" t="s">
        <v>391</v>
      </c>
      <c r="E177" s="1132" t="s">
        <v>40</v>
      </c>
      <c r="F177" s="1121">
        <f>'DGPOG_PAA-2025'!F179</f>
        <v>18900</v>
      </c>
      <c r="G177" s="919">
        <f>+GM_PAA_2025!G177</f>
        <v>0</v>
      </c>
      <c r="H177" s="920">
        <f>'DGPOG_PAA-2025'!G179</f>
        <v>0</v>
      </c>
      <c r="I177" s="921">
        <f>+'DGH_PAA-2025 '!G186</f>
        <v>0</v>
      </c>
      <c r="J177" s="306">
        <f>+IGOTCI_PAA_2025!G186</f>
        <v>0</v>
      </c>
      <c r="K177" s="980">
        <f t="shared" si="12"/>
        <v>0</v>
      </c>
      <c r="L177" s="982">
        <f t="shared" si="14"/>
        <v>0</v>
      </c>
      <c r="M177" s="1034"/>
      <c r="N177" s="973"/>
      <c r="O177" s="1300"/>
      <c r="P177" s="1568"/>
      <c r="Q177" s="1027"/>
      <c r="R177" s="1122" t="s">
        <v>463</v>
      </c>
      <c r="S177" s="1034"/>
    </row>
    <row r="178" spans="1:27" ht="16.5" thickBot="1" x14ac:dyDescent="0.3">
      <c r="A178" s="1119"/>
      <c r="B178" s="1532"/>
      <c r="C178" s="1528"/>
      <c r="D178" s="914" t="s">
        <v>392</v>
      </c>
      <c r="E178" s="1133" t="s">
        <v>40</v>
      </c>
      <c r="F178" s="1121">
        <f>'DGPOG_PAA-2025'!F180</f>
        <v>18900</v>
      </c>
      <c r="G178" s="919">
        <f>+GM_PAA_2025!G178</f>
        <v>0</v>
      </c>
      <c r="H178" s="920">
        <f>'DGPOG_PAA-2025'!G179</f>
        <v>0</v>
      </c>
      <c r="I178" s="921">
        <f>+'DGH_PAA-2025 '!G187</f>
        <v>0</v>
      </c>
      <c r="J178" s="306">
        <f>+IGOTCI_PAA_2025!G187</f>
        <v>0</v>
      </c>
      <c r="K178" s="980">
        <f t="shared" si="12"/>
        <v>0</v>
      </c>
      <c r="L178" s="982">
        <f t="shared" si="14"/>
        <v>0</v>
      </c>
      <c r="M178" s="1034"/>
      <c r="N178" s="973"/>
      <c r="O178" s="1300"/>
      <c r="P178" s="1568"/>
      <c r="Q178" s="1027"/>
      <c r="R178" s="1122" t="s">
        <v>463</v>
      </c>
      <c r="S178" s="1034"/>
      <c r="V178" s="260"/>
    </row>
    <row r="179" spans="1:27" ht="16.5" thickBot="1" x14ac:dyDescent="0.3">
      <c r="A179" s="1119"/>
      <c r="B179" s="1532"/>
      <c r="C179" s="1528"/>
      <c r="D179" s="914" t="s">
        <v>393</v>
      </c>
      <c r="E179" s="1133" t="s">
        <v>40</v>
      </c>
      <c r="F179" s="1121">
        <f>'DGPOG_PAA-2025'!F181</f>
        <v>18900</v>
      </c>
      <c r="G179" s="919">
        <f>+GM_PAA_2025!G179</f>
        <v>0</v>
      </c>
      <c r="H179" s="920">
        <f>'DGPOG_PAA-2025'!G180</f>
        <v>0</v>
      </c>
      <c r="I179" s="921">
        <f>+'DGH_PAA-2025 '!G188</f>
        <v>0</v>
      </c>
      <c r="J179" s="306">
        <f>+IGOTCI_PAA_2025!G188</f>
        <v>0</v>
      </c>
      <c r="K179" s="980">
        <f t="shared" si="12"/>
        <v>0</v>
      </c>
      <c r="L179" s="982">
        <f t="shared" si="14"/>
        <v>0</v>
      </c>
      <c r="M179" s="1034"/>
      <c r="N179" s="973"/>
      <c r="O179" s="1300"/>
      <c r="P179" s="1568"/>
      <c r="Q179" s="1027"/>
      <c r="R179" s="1122" t="s">
        <v>463</v>
      </c>
      <c r="S179" s="1034"/>
      <c r="V179" s="260"/>
      <c r="W179" s="260"/>
      <c r="Y179" s="260"/>
    </row>
    <row r="180" spans="1:27" ht="16.5" thickBot="1" x14ac:dyDescent="0.3">
      <c r="A180" s="1119"/>
      <c r="B180" s="1532"/>
      <c r="C180" s="1529"/>
      <c r="D180" s="914" t="s">
        <v>394</v>
      </c>
      <c r="E180" s="1133" t="s">
        <v>40</v>
      </c>
      <c r="F180" s="1121">
        <f>'DGPOG_PAA-2025'!F182</f>
        <v>16700</v>
      </c>
      <c r="G180" s="919">
        <f>+GM_PAA_2025!G180</f>
        <v>0</v>
      </c>
      <c r="H180" s="920">
        <f>'DGPOG_PAA-2025'!G181</f>
        <v>0</v>
      </c>
      <c r="I180" s="921">
        <f>+'DGH_PAA-2025 '!G189</f>
        <v>0</v>
      </c>
      <c r="J180" s="306">
        <f>+IGOTCI_PAA_2025!G189</f>
        <v>0</v>
      </c>
      <c r="K180" s="980">
        <f t="shared" si="12"/>
        <v>0</v>
      </c>
      <c r="L180" s="982">
        <f t="shared" si="14"/>
        <v>0</v>
      </c>
      <c r="M180" s="1034"/>
      <c r="N180" s="973"/>
      <c r="O180" s="1300"/>
      <c r="P180" s="1568"/>
      <c r="Q180" s="1027"/>
      <c r="R180" s="1122" t="s">
        <v>463</v>
      </c>
      <c r="S180" s="1034"/>
      <c r="V180" s="260"/>
      <c r="W180" s="260"/>
      <c r="Y180" s="260"/>
    </row>
    <row r="181" spans="1:27" ht="16.5" thickBot="1" x14ac:dyDescent="0.3">
      <c r="A181" s="1119"/>
      <c r="B181" s="1532"/>
      <c r="C181" s="1527" t="s">
        <v>509</v>
      </c>
      <c r="D181" s="793" t="s">
        <v>396</v>
      </c>
      <c r="E181" s="767" t="s">
        <v>40</v>
      </c>
      <c r="F181" s="979">
        <f>+'DGPOG_PAA-2025'!F187</f>
        <v>11000</v>
      </c>
      <c r="G181" s="919">
        <f>+GM_PAA_2025!G181</f>
        <v>0</v>
      </c>
      <c r="H181" s="920">
        <f>'DGPOG_PAA-2025'!G183</f>
        <v>0</v>
      </c>
      <c r="I181" s="921">
        <f>+'DGH_PAA-2025 '!G190</f>
        <v>0</v>
      </c>
      <c r="J181" s="306">
        <f>+IGOTCI_PAA_2025!G190</f>
        <v>0</v>
      </c>
      <c r="K181" s="980">
        <f t="shared" si="12"/>
        <v>0</v>
      </c>
      <c r="L181" s="982">
        <f t="shared" si="14"/>
        <v>0</v>
      </c>
      <c r="M181" s="1034"/>
      <c r="N181" s="973"/>
      <c r="O181" s="1300"/>
      <c r="P181" s="1568"/>
      <c r="Q181" s="1027"/>
      <c r="R181" s="1122" t="s">
        <v>463</v>
      </c>
      <c r="S181" s="1034"/>
      <c r="V181" s="260"/>
      <c r="W181" s="260"/>
      <c r="Y181" s="260"/>
    </row>
    <row r="182" spans="1:27" ht="16.5" thickBot="1" x14ac:dyDescent="0.3">
      <c r="A182" s="1119"/>
      <c r="B182" s="1532"/>
      <c r="C182" s="1528"/>
      <c r="D182" s="793" t="s">
        <v>397</v>
      </c>
      <c r="E182" s="767" t="s">
        <v>40</v>
      </c>
      <c r="F182" s="979">
        <f>+'DGPOG_PAA-2025'!F188</f>
        <v>22977</v>
      </c>
      <c r="G182" s="919">
        <f>+GM_PAA_2025!G182</f>
        <v>0</v>
      </c>
      <c r="H182" s="920">
        <v>0</v>
      </c>
      <c r="I182" s="921">
        <f>+'DGH_PAA-2025 '!G191</f>
        <v>0</v>
      </c>
      <c r="J182" s="306">
        <f>+IGOTCI_PAA_2025!G191</f>
        <v>0</v>
      </c>
      <c r="K182" s="980">
        <f t="shared" si="12"/>
        <v>0</v>
      </c>
      <c r="L182" s="982">
        <f t="shared" si="14"/>
        <v>0</v>
      </c>
      <c r="M182" s="1034"/>
      <c r="N182" s="973"/>
      <c r="O182" s="1300"/>
      <c r="P182" s="1568"/>
      <c r="Q182" s="1027"/>
      <c r="R182" s="1122" t="s">
        <v>463</v>
      </c>
      <c r="S182" s="1034"/>
      <c r="V182" s="260"/>
      <c r="W182" s="260"/>
      <c r="Y182" s="260"/>
    </row>
    <row r="183" spans="1:27" ht="16.5" thickBot="1" x14ac:dyDescent="0.3">
      <c r="A183" s="1119"/>
      <c r="B183" s="1532"/>
      <c r="C183" s="1528"/>
      <c r="D183" s="793" t="s">
        <v>398</v>
      </c>
      <c r="E183" s="767" t="s">
        <v>40</v>
      </c>
      <c r="F183" s="979">
        <f>+'DGPOG_PAA-2025'!F189</f>
        <v>50692</v>
      </c>
      <c r="G183" s="919">
        <f>+GM_PAA_2025!G183</f>
        <v>0</v>
      </c>
      <c r="H183" s="920">
        <f>'DGPOG_PAA-2025'!G185</f>
        <v>0</v>
      </c>
      <c r="I183" s="921">
        <f>+'DGH_PAA-2025 '!G192</f>
        <v>0</v>
      </c>
      <c r="J183" s="306">
        <f>+IGOTCI_PAA_2025!G192</f>
        <v>0</v>
      </c>
      <c r="K183" s="980">
        <f t="shared" si="12"/>
        <v>0</v>
      </c>
      <c r="L183" s="982">
        <f t="shared" si="14"/>
        <v>0</v>
      </c>
      <c r="M183" s="1034"/>
      <c r="N183" s="973"/>
      <c r="O183" s="1300"/>
      <c r="P183" s="1568"/>
      <c r="Q183" s="1027"/>
      <c r="R183" s="1122" t="s">
        <v>463</v>
      </c>
      <c r="S183" s="1034"/>
      <c r="V183" s="260"/>
      <c r="W183" s="260"/>
      <c r="Y183" s="260"/>
    </row>
    <row r="184" spans="1:27" ht="16.5" thickBot="1" x14ac:dyDescent="0.3">
      <c r="A184" s="1119"/>
      <c r="B184" s="1532"/>
      <c r="C184" s="1529"/>
      <c r="D184" s="793" t="s">
        <v>399</v>
      </c>
      <c r="E184" s="767" t="s">
        <v>40</v>
      </c>
      <c r="F184" s="979">
        <f>+'DGPOG_PAA-2025'!F190</f>
        <v>51335</v>
      </c>
      <c r="G184" s="919">
        <f>+GM_PAA_2025!G184</f>
        <v>0</v>
      </c>
      <c r="H184" s="920">
        <f>+'DGPOG_PAA-2025'!G190</f>
        <v>0</v>
      </c>
      <c r="I184" s="921">
        <f>+'DGH_PAA-2025 '!G193</f>
        <v>0</v>
      </c>
      <c r="J184" s="306">
        <f>+IGOTCI_PAA_2025!G193</f>
        <v>0</v>
      </c>
      <c r="K184" s="980">
        <f t="shared" si="12"/>
        <v>0</v>
      </c>
      <c r="L184" s="982">
        <f t="shared" si="14"/>
        <v>0</v>
      </c>
      <c r="M184" s="1034"/>
      <c r="N184" s="973"/>
      <c r="O184" s="1300"/>
      <c r="P184" s="1568"/>
      <c r="Q184" s="1027"/>
      <c r="R184" s="1122" t="s">
        <v>463</v>
      </c>
      <c r="S184" s="1034"/>
      <c r="V184" s="452"/>
      <c r="W184" s="452"/>
    </row>
    <row r="185" spans="1:27" ht="22.5" customHeight="1" thickBot="1" x14ac:dyDescent="0.3">
      <c r="A185" s="1119"/>
      <c r="B185" s="1532"/>
      <c r="C185" s="798" t="s">
        <v>510</v>
      </c>
      <c r="D185" s="797" t="s">
        <v>401</v>
      </c>
      <c r="E185" s="978" t="s">
        <v>40</v>
      </c>
      <c r="F185" s="979">
        <f>'DGPOG_PAA-2025'!F187</f>
        <v>11000</v>
      </c>
      <c r="G185" s="919">
        <f>+GM_PAA_2025!G185</f>
        <v>0</v>
      </c>
      <c r="H185" s="920">
        <f>'DGPOG_PAA-2025'!G187</f>
        <v>0</v>
      </c>
      <c r="I185" s="921"/>
      <c r="J185" s="306">
        <v>0</v>
      </c>
      <c r="K185" s="980">
        <f t="shared" si="12"/>
        <v>0</v>
      </c>
      <c r="L185" s="982">
        <f t="shared" si="14"/>
        <v>0</v>
      </c>
      <c r="M185" s="1034"/>
      <c r="N185" s="973"/>
      <c r="O185" s="1300"/>
      <c r="P185" s="1568"/>
      <c r="Q185" s="1027"/>
      <c r="R185" s="1122" t="s">
        <v>463</v>
      </c>
      <c r="S185" s="1034"/>
      <c r="Y185" s="452"/>
    </row>
    <row r="186" spans="1:27" ht="16.5" customHeight="1" thickBot="1" x14ac:dyDescent="0.3">
      <c r="A186" s="1119"/>
      <c r="B186" s="1532"/>
      <c r="C186" s="1527" t="s">
        <v>511</v>
      </c>
      <c r="D186" s="793" t="s">
        <v>403</v>
      </c>
      <c r="E186" s="767" t="s">
        <v>40</v>
      </c>
      <c r="F186" s="979">
        <f>'DGH_PAA-2025 '!F194</f>
        <v>22977</v>
      </c>
      <c r="G186" s="919">
        <f>+GM_PAA_2025!G186</f>
        <v>0</v>
      </c>
      <c r="H186" s="920">
        <f>'DGPOG_PAA-2025'!G188</f>
        <v>1</v>
      </c>
      <c r="I186" s="921"/>
      <c r="J186" s="306">
        <f>IGOTCI_PAA_2025!G194</f>
        <v>1</v>
      </c>
      <c r="K186" s="980">
        <f t="shared" si="12"/>
        <v>2</v>
      </c>
      <c r="L186" s="982">
        <f t="shared" si="14"/>
        <v>45954</v>
      </c>
      <c r="M186" s="1034"/>
      <c r="N186" s="973"/>
      <c r="O186" s="1300"/>
      <c r="P186" s="1568"/>
      <c r="Q186" s="1027"/>
      <c r="R186" s="1122" t="s">
        <v>463</v>
      </c>
      <c r="S186" s="1034"/>
      <c r="V186" s="260"/>
    </row>
    <row r="187" spans="1:27" ht="16.5" thickBot="1" x14ac:dyDescent="0.3">
      <c r="A187" s="1119"/>
      <c r="B187" s="1532"/>
      <c r="C187" s="1528"/>
      <c r="D187" s="793" t="s">
        <v>404</v>
      </c>
      <c r="E187" s="767" t="s">
        <v>40</v>
      </c>
      <c r="F187" s="979">
        <f>'DGPOG_PAA-2025'!F189</f>
        <v>50692</v>
      </c>
      <c r="G187" s="919">
        <f>+GM_PAA_2025!G187</f>
        <v>0</v>
      </c>
      <c r="H187" s="920">
        <f>'DGPOG_PAA-2025'!G189</f>
        <v>1</v>
      </c>
      <c r="I187" s="921">
        <v>0</v>
      </c>
      <c r="J187" s="306">
        <f>+IGOTCI_PAA_2025!G196</f>
        <v>0</v>
      </c>
      <c r="K187" s="980">
        <f t="shared" si="12"/>
        <v>1</v>
      </c>
      <c r="L187" s="982">
        <f>+K187*F187</f>
        <v>50692</v>
      </c>
      <c r="M187" s="1034"/>
      <c r="N187" s="973"/>
      <c r="O187" s="1300"/>
      <c r="P187" s="1568"/>
      <c r="Q187" s="1027"/>
      <c r="R187" s="1122" t="s">
        <v>463</v>
      </c>
      <c r="S187" s="1034"/>
    </row>
    <row r="188" spans="1:27" ht="16.5" thickBot="1" x14ac:dyDescent="0.3">
      <c r="A188" s="1127"/>
      <c r="B188" s="1521"/>
      <c r="C188" s="1528"/>
      <c r="D188" s="793" t="s">
        <v>405</v>
      </c>
      <c r="E188" s="767" t="s">
        <v>40</v>
      </c>
      <c r="F188" s="979">
        <v>51335</v>
      </c>
      <c r="G188" s="919">
        <f>+GM_PAA_2025!G188</f>
        <v>0</v>
      </c>
      <c r="H188" s="920">
        <v>0</v>
      </c>
      <c r="I188" s="921">
        <f>'DGH_PAA-2025 '!G196</f>
        <v>1</v>
      </c>
      <c r="J188" s="306">
        <v>0</v>
      </c>
      <c r="K188" s="980">
        <f t="shared" si="12"/>
        <v>1</v>
      </c>
      <c r="L188" s="983">
        <f>+K188*F189</f>
        <v>51335</v>
      </c>
      <c r="M188" s="1036"/>
      <c r="N188" s="971"/>
      <c r="O188" s="1301"/>
      <c r="P188" s="1568"/>
      <c r="Q188" s="1038"/>
      <c r="R188" s="1128" t="s">
        <v>463</v>
      </c>
      <c r="S188" s="1036"/>
    </row>
    <row r="189" spans="1:27" ht="16.5" thickBot="1" x14ac:dyDescent="0.3">
      <c r="A189" s="1134"/>
      <c r="B189" s="1135"/>
      <c r="C189" s="1534"/>
      <c r="D189" s="795" t="s">
        <v>406</v>
      </c>
      <c r="E189" s="783" t="s">
        <v>40</v>
      </c>
      <c r="F189" s="979">
        <v>51335</v>
      </c>
      <c r="G189" s="919">
        <f>+GM_PAA_2025!G189</f>
        <v>0</v>
      </c>
      <c r="H189" s="920">
        <f>'DGPOG_PAA-2025'!G191</f>
        <v>1</v>
      </c>
      <c r="I189" s="921"/>
      <c r="J189" s="306">
        <f>IGOTCI_PAA_2025!G197</f>
        <v>1</v>
      </c>
      <c r="K189" s="980">
        <f>SUM(G189:J189)</f>
        <v>2</v>
      </c>
      <c r="L189" s="983">
        <f>+K189*F189</f>
        <v>102670</v>
      </c>
      <c r="M189" s="1036"/>
      <c r="N189" s="971"/>
      <c r="O189" s="1301"/>
      <c r="P189" s="1568"/>
      <c r="Q189" s="1038"/>
      <c r="R189" s="1128" t="s">
        <v>463</v>
      </c>
      <c r="S189" s="1036"/>
    </row>
    <row r="190" spans="1:27" ht="16.5" thickBot="1" x14ac:dyDescent="0.3">
      <c r="A190" s="1136" t="s">
        <v>407</v>
      </c>
      <c r="B190" s="1137"/>
      <c r="C190" s="1138"/>
      <c r="D190" s="1138"/>
      <c r="E190" s="1138"/>
      <c r="F190" s="1138"/>
      <c r="G190" s="1138"/>
      <c r="H190" s="1138"/>
      <c r="I190" s="1138"/>
      <c r="J190" s="1138"/>
      <c r="K190" s="1139"/>
      <c r="L190" s="1140">
        <f>SUM(L19:L189)</f>
        <v>1391959.32</v>
      </c>
      <c r="M190" s="1141"/>
      <c r="N190" s="1142"/>
      <c r="O190" s="1142"/>
      <c r="P190" s="1569"/>
      <c r="Q190" s="1142"/>
      <c r="R190" s="1142"/>
      <c r="S190" s="1144"/>
      <c r="U190" s="951"/>
      <c r="V190" s="951"/>
      <c r="W190" s="2"/>
      <c r="X190" s="2"/>
      <c r="Y190" s="2"/>
      <c r="Z190" s="2"/>
      <c r="AA190" s="2"/>
    </row>
    <row r="191" spans="1:27" ht="16.5" thickBot="1" x14ac:dyDescent="0.3">
      <c r="A191" s="1136" t="s">
        <v>408</v>
      </c>
      <c r="B191" s="1137"/>
      <c r="C191" s="1137"/>
      <c r="D191" s="1137"/>
      <c r="E191" s="1137"/>
      <c r="F191" s="1145"/>
      <c r="G191" s="1146"/>
      <c r="H191" s="1147"/>
      <c r="I191" s="1138"/>
      <c r="J191" s="1138"/>
      <c r="K191" s="1139"/>
      <c r="L191" s="1140">
        <f>GM_PAA_2025!H199+'DGPOG_PAA-2025'!H194+'DGH_PAA-2025 '!H200+IGOTCI_PAA_2025!H200</f>
        <v>1407000</v>
      </c>
      <c r="M191" s="1148"/>
      <c r="N191" s="1149"/>
      <c r="O191" s="1149"/>
      <c r="P191" s="1569"/>
      <c r="Q191" s="1149"/>
      <c r="R191" s="1149"/>
      <c r="S191" s="1151"/>
      <c r="U191" s="977"/>
      <c r="V191" s="2"/>
      <c r="W191" s="2"/>
      <c r="X191" s="2"/>
      <c r="Y191" s="2"/>
      <c r="Z191" s="2"/>
      <c r="AA191" s="2"/>
    </row>
    <row r="192" spans="1:27" ht="15" customHeight="1" thickBot="1" x14ac:dyDescent="0.3">
      <c r="A192" s="1136" t="s">
        <v>409</v>
      </c>
      <c r="B192" s="1137"/>
      <c r="C192" s="1137"/>
      <c r="D192" s="1137"/>
      <c r="E192" s="1137"/>
      <c r="F192" s="1138"/>
      <c r="G192" s="1146"/>
      <c r="H192" s="1147"/>
      <c r="I192" s="1138"/>
      <c r="J192" s="1138"/>
      <c r="K192" s="1139"/>
      <c r="L192" s="1152"/>
      <c r="M192" s="1153"/>
      <c r="N192" s="1154"/>
      <c r="O192" s="1154"/>
      <c r="P192" s="1569"/>
      <c r="Q192" s="1154"/>
      <c r="R192" s="1154"/>
      <c r="S192" s="1156"/>
      <c r="U192" s="2"/>
      <c r="V192" s="2"/>
      <c r="W192" s="2"/>
      <c r="X192" s="2"/>
      <c r="Y192" s="2"/>
      <c r="Z192" s="2"/>
      <c r="AA192" s="2"/>
    </row>
    <row r="193" spans="1:256" ht="18" customHeight="1" thickBot="1" x14ac:dyDescent="0.35">
      <c r="A193" s="801" t="s">
        <v>410</v>
      </c>
      <c r="B193" s="802"/>
      <c r="C193" s="1137"/>
      <c r="D193" s="1137"/>
      <c r="E193" s="1137"/>
      <c r="F193" s="1138"/>
      <c r="G193" s="1146"/>
      <c r="H193" s="1147"/>
      <c r="I193" s="532"/>
      <c r="J193" s="532"/>
      <c r="K193" s="803"/>
      <c r="L193" s="1157">
        <f>+L191-L190-L192</f>
        <v>15040.679999999935</v>
      </c>
      <c r="M193" s="1158"/>
      <c r="N193" s="1159"/>
      <c r="O193" s="1159"/>
      <c r="P193" s="1570"/>
      <c r="Q193" s="1159"/>
      <c r="R193" s="1159"/>
      <c r="S193" s="1161"/>
      <c r="U193" s="951"/>
      <c r="V193" s="2"/>
      <c r="W193" s="2"/>
      <c r="X193" s="2"/>
      <c r="Y193" s="2"/>
      <c r="Z193" s="2"/>
      <c r="AA193" s="2"/>
    </row>
    <row r="194" spans="1:256" ht="16.5" thickBot="1" x14ac:dyDescent="0.3">
      <c r="A194" s="1008"/>
      <c r="B194" s="1162"/>
      <c r="C194" s="802"/>
      <c r="D194" s="802"/>
      <c r="E194" s="802"/>
      <c r="F194" s="532"/>
      <c r="G194" s="578"/>
      <c r="H194" s="590"/>
      <c r="I194" s="1163"/>
      <c r="J194" s="1163"/>
      <c r="K194" s="1164"/>
      <c r="L194" s="1165"/>
      <c r="M194" s="1166"/>
      <c r="N194" s="1167"/>
      <c r="O194" s="1167"/>
      <c r="P194" s="1167"/>
      <c r="Q194" s="1167"/>
      <c r="R194" s="1167"/>
      <c r="S194" s="1168"/>
      <c r="T194" s="2"/>
      <c r="U194" s="951"/>
      <c r="V194" s="2"/>
      <c r="W194" s="2"/>
      <c r="X194" s="2"/>
      <c r="Y194" s="2"/>
      <c r="Z194" s="2"/>
      <c r="AA194" s="2"/>
    </row>
    <row r="195" spans="1:256" ht="32.25" thickBot="1" x14ac:dyDescent="0.25">
      <c r="A195" s="964" t="s">
        <v>411</v>
      </c>
      <c r="B195" s="1169" t="s">
        <v>512</v>
      </c>
      <c r="C195" s="1170"/>
      <c r="D195" s="1171"/>
      <c r="E195" s="1171"/>
      <c r="F195" s="1171"/>
      <c r="G195" s="1171"/>
      <c r="H195" s="1171"/>
      <c r="I195" s="1171"/>
      <c r="J195" s="1171"/>
      <c r="K195" s="1171"/>
      <c r="L195" s="1004">
        <f>+L203+L210</f>
        <v>0</v>
      </c>
      <c r="M195" s="1171"/>
      <c r="N195" s="1171"/>
      <c r="O195" s="1171"/>
      <c r="P195" s="1171"/>
      <c r="Q195" s="1171"/>
      <c r="R195" s="1171"/>
      <c r="S195" s="1172"/>
      <c r="T195" s="2"/>
      <c r="U195" s="2"/>
      <c r="V195" s="2"/>
      <c r="W195" s="2"/>
      <c r="X195" s="2"/>
      <c r="Y195" s="2"/>
      <c r="Z195" s="2"/>
      <c r="AA195" s="2"/>
    </row>
    <row r="196" spans="1:256" ht="9.75" customHeight="1" thickBot="1" x14ac:dyDescent="0.3">
      <c r="A196" s="1173"/>
      <c r="B196" s="1174"/>
      <c r="C196" s="1175"/>
      <c r="D196" s="1175"/>
      <c r="E196" s="1175"/>
      <c r="F196" s="1175"/>
      <c r="G196" s="1175"/>
      <c r="H196" s="1175"/>
      <c r="I196" s="1175"/>
      <c r="J196" s="1175"/>
      <c r="K196" s="1176"/>
      <c r="L196" s="1177"/>
      <c r="M196" s="1178"/>
      <c r="N196" s="1178"/>
      <c r="O196" s="1178"/>
      <c r="P196" s="1178"/>
      <c r="Q196" s="1178"/>
      <c r="R196" s="1178"/>
      <c r="S196" s="1179"/>
      <c r="T196" s="2"/>
      <c r="U196" s="2"/>
      <c r="V196" s="2"/>
      <c r="W196" s="2"/>
      <c r="X196" s="2"/>
      <c r="Y196" s="2"/>
      <c r="Z196" s="2"/>
      <c r="AA196" s="2"/>
    </row>
    <row r="197" spans="1:256" ht="16.5" thickBot="1" x14ac:dyDescent="0.3">
      <c r="A197" s="1008"/>
      <c r="B197" s="1162"/>
      <c r="C197" s="1174"/>
      <c r="D197" s="1174"/>
      <c r="E197" s="1174"/>
      <c r="F197" s="1175"/>
      <c r="G197" s="1180"/>
      <c r="H197" s="588"/>
      <c r="I197" s="1163"/>
      <c r="J197" s="1163"/>
      <c r="K197" s="1164"/>
      <c r="L197" s="1181"/>
      <c r="M197" s="1167"/>
      <c r="N197" s="1167"/>
      <c r="O197" s="1167"/>
      <c r="P197" s="1167"/>
      <c r="Q197" s="1167"/>
      <c r="R197" s="1167"/>
      <c r="S197" s="1168"/>
      <c r="T197" s="2"/>
      <c r="U197" s="2"/>
      <c r="V197" s="2"/>
      <c r="W197" s="2"/>
      <c r="X197" s="2"/>
      <c r="Y197" s="2"/>
      <c r="Z197" s="2"/>
      <c r="AA197" s="2"/>
    </row>
    <row r="198" spans="1:256" ht="16.5" thickBot="1" x14ac:dyDescent="0.3">
      <c r="A198" s="1112" t="s">
        <v>413</v>
      </c>
      <c r="B198" s="1182" t="s">
        <v>414</v>
      </c>
      <c r="C198" s="1162"/>
      <c r="D198" s="1162"/>
      <c r="E198" s="1162"/>
      <c r="F198" s="1163"/>
      <c r="G198" s="1183"/>
      <c r="H198" s="587"/>
      <c r="I198" s="1184"/>
      <c r="J198" s="1184"/>
      <c r="K198" s="1184"/>
      <c r="L198" s="1185"/>
      <c r="M198" s="1184"/>
      <c r="N198" s="1184"/>
      <c r="O198" s="1184"/>
      <c r="P198" s="1184"/>
      <c r="Q198" s="1184"/>
      <c r="R198" s="1184"/>
      <c r="S198" s="1186"/>
      <c r="T198" s="2"/>
      <c r="U198" s="2"/>
      <c r="V198" s="2"/>
      <c r="W198" s="2"/>
      <c r="X198" s="2"/>
      <c r="Y198" s="2"/>
      <c r="Z198" s="2"/>
      <c r="AA198" s="2"/>
    </row>
    <row r="199" spans="1:256" ht="16.5" thickBot="1" x14ac:dyDescent="0.3">
      <c r="A199" s="1187"/>
      <c r="B199" s="1188"/>
      <c r="C199" s="1184"/>
      <c r="D199" s="1184"/>
      <c r="E199" s="1184"/>
      <c r="F199" s="1184"/>
      <c r="G199" s="1184"/>
      <c r="H199" s="1184"/>
      <c r="I199" s="1189"/>
      <c r="J199" s="1189"/>
      <c r="K199" s="1190"/>
      <c r="L199" s="1191"/>
      <c r="M199" s="1188"/>
      <c r="N199" s="1188"/>
      <c r="O199" s="1188"/>
      <c r="P199" s="1188"/>
      <c r="Q199" s="1188"/>
      <c r="R199" s="1188"/>
      <c r="S199" s="1192"/>
      <c r="T199" s="2"/>
      <c r="U199" s="2"/>
      <c r="V199" s="2"/>
      <c r="W199" s="2"/>
      <c r="X199" s="2"/>
      <c r="Y199" s="2"/>
      <c r="Z199" s="2"/>
      <c r="AA199" s="2"/>
      <c r="AB199" s="261"/>
      <c r="AC199" s="261"/>
      <c r="AD199" s="261"/>
      <c r="AE199" s="261"/>
      <c r="AF199" s="261"/>
      <c r="AG199" s="261"/>
      <c r="AH199" s="261"/>
      <c r="AI199" s="261"/>
      <c r="AJ199" s="261"/>
      <c r="AK199" s="261"/>
      <c r="AL199" s="261"/>
      <c r="AM199" s="261"/>
      <c r="AN199" s="261"/>
      <c r="AO199" s="261"/>
      <c r="AP199" s="261"/>
      <c r="AQ199" s="261"/>
      <c r="AR199" s="261"/>
      <c r="AS199" s="261"/>
      <c r="AT199" s="261"/>
      <c r="AU199" s="261"/>
      <c r="AV199" s="261"/>
      <c r="AW199" s="261"/>
      <c r="AX199" s="261"/>
      <c r="AY199" s="261"/>
      <c r="AZ199" s="261"/>
      <c r="BA199" s="261"/>
      <c r="BB199" s="261"/>
      <c r="BC199" s="261"/>
      <c r="BD199" s="261"/>
      <c r="BE199" s="261"/>
      <c r="BF199" s="261"/>
      <c r="BG199" s="261"/>
      <c r="BH199" s="261"/>
      <c r="BI199" s="261"/>
      <c r="BJ199" s="261"/>
      <c r="BK199" s="261"/>
      <c r="BL199" s="261"/>
      <c r="BM199" s="261"/>
      <c r="BN199" s="261"/>
      <c r="BO199" s="261"/>
      <c r="BP199" s="261"/>
      <c r="BQ199" s="261"/>
      <c r="BR199" s="261"/>
      <c r="BS199" s="261"/>
      <c r="BT199" s="261"/>
      <c r="BU199" s="261"/>
      <c r="BV199" s="261"/>
      <c r="BW199" s="261"/>
      <c r="BX199" s="261"/>
      <c r="BY199" s="261"/>
      <c r="BZ199" s="261"/>
      <c r="CA199" s="261"/>
      <c r="CB199" s="261"/>
      <c r="CC199" s="261"/>
      <c r="CD199" s="261"/>
      <c r="CE199" s="261"/>
      <c r="CF199" s="261"/>
      <c r="CG199" s="261"/>
      <c r="CH199" s="261"/>
      <c r="CI199" s="261"/>
      <c r="CJ199" s="261"/>
      <c r="CK199" s="261"/>
      <c r="CL199" s="261"/>
      <c r="CM199" s="261"/>
      <c r="CN199" s="261"/>
      <c r="CO199" s="261"/>
      <c r="CP199" s="261"/>
      <c r="CQ199" s="261"/>
      <c r="CR199" s="261"/>
      <c r="CS199" s="261"/>
      <c r="CT199" s="261"/>
      <c r="CU199" s="261"/>
      <c r="CV199" s="261"/>
      <c r="CW199" s="261"/>
      <c r="CX199" s="261"/>
      <c r="CY199" s="261"/>
      <c r="CZ199" s="261"/>
      <c r="DA199" s="261"/>
      <c r="DB199" s="261"/>
      <c r="DC199" s="261"/>
      <c r="DD199" s="261"/>
      <c r="DE199" s="261"/>
      <c r="DF199" s="261"/>
      <c r="DG199" s="261"/>
      <c r="DH199" s="261"/>
      <c r="DI199" s="261"/>
      <c r="DJ199" s="261"/>
      <c r="DK199" s="261"/>
      <c r="DL199" s="261"/>
      <c r="DM199" s="261"/>
      <c r="DN199" s="261"/>
      <c r="DO199" s="261"/>
      <c r="DP199" s="261"/>
      <c r="DQ199" s="261"/>
      <c r="DR199" s="261"/>
      <c r="DS199" s="261"/>
      <c r="DT199" s="261"/>
      <c r="DU199" s="261"/>
      <c r="DV199" s="261"/>
      <c r="DW199" s="261"/>
      <c r="DX199" s="261"/>
      <c r="DY199" s="261"/>
      <c r="DZ199" s="261"/>
      <c r="EA199" s="261"/>
      <c r="EB199" s="261"/>
      <c r="EC199" s="261"/>
      <c r="ED199" s="261"/>
      <c r="EE199" s="261"/>
      <c r="EF199" s="261"/>
      <c r="EG199" s="261"/>
      <c r="EH199" s="261"/>
      <c r="EI199" s="261"/>
      <c r="EJ199" s="261"/>
      <c r="EK199" s="261"/>
      <c r="EL199" s="261"/>
      <c r="EM199" s="261"/>
      <c r="EN199" s="261"/>
      <c r="EO199" s="261"/>
      <c r="EP199" s="261"/>
      <c r="EQ199" s="261"/>
      <c r="ER199" s="261"/>
      <c r="ES199" s="261"/>
      <c r="ET199" s="261"/>
      <c r="EU199" s="261"/>
      <c r="EV199" s="261"/>
      <c r="EW199" s="261"/>
      <c r="EX199" s="261"/>
      <c r="EY199" s="261"/>
      <c r="EZ199" s="261"/>
      <c r="FA199" s="261"/>
      <c r="FB199" s="261"/>
      <c r="FC199" s="261"/>
      <c r="FD199" s="261"/>
      <c r="FE199" s="261"/>
      <c r="FF199" s="261"/>
      <c r="FG199" s="261"/>
      <c r="FH199" s="261"/>
      <c r="FI199" s="261"/>
      <c r="FJ199" s="261"/>
      <c r="FK199" s="261"/>
      <c r="FL199" s="261"/>
      <c r="FM199" s="261"/>
      <c r="FN199" s="261"/>
      <c r="FO199" s="261"/>
      <c r="FP199" s="261"/>
      <c r="FQ199" s="261"/>
      <c r="FR199" s="261"/>
      <c r="FS199" s="261"/>
      <c r="FT199" s="261"/>
      <c r="FU199" s="261"/>
      <c r="FV199" s="261"/>
      <c r="FW199" s="261"/>
      <c r="FX199" s="261"/>
      <c r="FY199" s="261"/>
      <c r="FZ199" s="261"/>
      <c r="GA199" s="261"/>
      <c r="GB199" s="261"/>
      <c r="GC199" s="261"/>
      <c r="GD199" s="261"/>
      <c r="GE199" s="261"/>
      <c r="GF199" s="261"/>
      <c r="GG199" s="261"/>
      <c r="GH199" s="261"/>
      <c r="GI199" s="261"/>
      <c r="GJ199" s="261"/>
      <c r="GK199" s="261"/>
      <c r="GL199" s="261"/>
      <c r="GM199" s="261"/>
      <c r="GN199" s="261"/>
      <c r="GO199" s="261"/>
      <c r="GP199" s="261"/>
      <c r="GQ199" s="261"/>
      <c r="GR199" s="261"/>
      <c r="GS199" s="261"/>
      <c r="GT199" s="261"/>
      <c r="GU199" s="261"/>
      <c r="GV199" s="261"/>
      <c r="GW199" s="261"/>
      <c r="GX199" s="261"/>
      <c r="GY199" s="261"/>
      <c r="GZ199" s="261"/>
      <c r="HA199" s="261"/>
      <c r="HB199" s="261"/>
      <c r="HC199" s="261"/>
      <c r="HD199" s="261"/>
      <c r="HE199" s="261"/>
      <c r="HF199" s="261"/>
      <c r="HG199" s="261"/>
      <c r="HH199" s="261"/>
      <c r="HI199" s="261"/>
      <c r="HJ199" s="261"/>
      <c r="HK199" s="261"/>
      <c r="HL199" s="261"/>
      <c r="HM199" s="261"/>
      <c r="HN199" s="261"/>
      <c r="HO199" s="261"/>
      <c r="HP199" s="261"/>
      <c r="HQ199" s="261"/>
      <c r="HR199" s="261"/>
      <c r="HS199" s="261"/>
      <c r="HT199" s="261"/>
      <c r="HU199" s="261"/>
      <c r="HV199" s="261"/>
      <c r="HW199" s="261"/>
      <c r="HX199" s="261"/>
      <c r="HY199" s="261"/>
      <c r="HZ199" s="261"/>
      <c r="IA199" s="261"/>
      <c r="IB199" s="261"/>
      <c r="IC199" s="261"/>
      <c r="ID199" s="261"/>
      <c r="IE199" s="261"/>
      <c r="IF199" s="261"/>
      <c r="IG199" s="261"/>
      <c r="IH199" s="261"/>
      <c r="II199" s="261"/>
      <c r="IJ199" s="261"/>
      <c r="IK199" s="261"/>
      <c r="IL199" s="261"/>
      <c r="IM199" s="261"/>
      <c r="IN199" s="261"/>
      <c r="IO199" s="261"/>
      <c r="IP199" s="261"/>
      <c r="IQ199" s="261"/>
      <c r="IR199" s="261"/>
      <c r="IS199" s="261"/>
      <c r="IT199" s="261"/>
      <c r="IU199" s="261"/>
      <c r="IV199" s="261"/>
    </row>
    <row r="200" spans="1:256" ht="16.5" thickBot="1" x14ac:dyDescent="0.3">
      <c r="A200" s="1193" t="s">
        <v>407</v>
      </c>
      <c r="B200" s="809"/>
      <c r="C200" s="1188"/>
      <c r="D200" s="1188"/>
      <c r="E200" s="1188"/>
      <c r="F200" s="1189"/>
      <c r="G200" s="799"/>
      <c r="H200" s="800"/>
      <c r="I200" s="538"/>
      <c r="J200" s="538"/>
      <c r="K200" s="810"/>
      <c r="L200" s="1194">
        <f>+L201</f>
        <v>0</v>
      </c>
      <c r="M200" s="1195"/>
      <c r="N200" s="1196"/>
      <c r="O200" s="1196"/>
      <c r="P200" s="1576" t="s">
        <v>462</v>
      </c>
      <c r="Q200" s="1196"/>
      <c r="R200" s="1128" t="s">
        <v>463</v>
      </c>
      <c r="S200" s="1197"/>
      <c r="T200" s="2"/>
      <c r="U200" s="2"/>
      <c r="V200" s="2"/>
      <c r="W200" s="2"/>
      <c r="X200" s="2"/>
      <c r="Y200" s="2"/>
      <c r="Z200" s="2"/>
      <c r="AA200" s="2"/>
    </row>
    <row r="201" spans="1:256" ht="16.5" thickBot="1" x14ac:dyDescent="0.3">
      <c r="A201" s="1136" t="s">
        <v>408</v>
      </c>
      <c r="B201" s="1137"/>
      <c r="C201" s="809"/>
      <c r="D201" s="809"/>
      <c r="E201" s="809"/>
      <c r="F201" s="538"/>
      <c r="G201" s="579"/>
      <c r="H201" s="591"/>
      <c r="I201" s="1138"/>
      <c r="J201" s="1138"/>
      <c r="K201" s="1139"/>
      <c r="L201" s="1198">
        <v>0</v>
      </c>
      <c r="M201" s="1148"/>
      <c r="N201" s="1149"/>
      <c r="O201" s="1149"/>
      <c r="P201" s="1577"/>
      <c r="Q201" s="1149"/>
      <c r="R201" s="1128" t="s">
        <v>463</v>
      </c>
      <c r="S201" s="1151"/>
      <c r="T201" s="2"/>
      <c r="U201" s="2"/>
      <c r="V201" s="2"/>
      <c r="W201" s="2"/>
      <c r="X201" s="2"/>
      <c r="Y201" s="2"/>
      <c r="Z201" s="2"/>
      <c r="AA201" s="2"/>
    </row>
    <row r="202" spans="1:256" ht="15" customHeight="1" thickBot="1" x14ac:dyDescent="0.3">
      <c r="A202" s="1136" t="s">
        <v>409</v>
      </c>
      <c r="B202" s="1137"/>
      <c r="C202" s="1137"/>
      <c r="D202" s="1137"/>
      <c r="E202" s="1137"/>
      <c r="F202" s="1138"/>
      <c r="G202" s="579"/>
      <c r="H202" s="1199"/>
      <c r="I202" s="1138"/>
      <c r="J202" s="1138"/>
      <c r="K202" s="1139"/>
      <c r="L202" s="1200">
        <v>0</v>
      </c>
      <c r="M202" s="1153"/>
      <c r="N202" s="1154"/>
      <c r="O202" s="1154"/>
      <c r="P202" s="1577"/>
      <c r="Q202" s="1154"/>
      <c r="R202" s="1128" t="s">
        <v>463</v>
      </c>
      <c r="S202" s="1156"/>
      <c r="T202" s="2"/>
      <c r="U202" s="2"/>
      <c r="V202" s="2"/>
      <c r="W202" s="2"/>
      <c r="X202" s="2"/>
      <c r="Y202" s="2"/>
      <c r="Z202" s="2"/>
      <c r="AA202" s="2"/>
    </row>
    <row r="203" spans="1:256" ht="15" customHeight="1" thickBot="1" x14ac:dyDescent="0.3">
      <c r="A203" s="801" t="s">
        <v>410</v>
      </c>
      <c r="B203" s="802"/>
      <c r="C203" s="1137"/>
      <c r="D203" s="1137"/>
      <c r="E203" s="1137"/>
      <c r="F203" s="1138"/>
      <c r="G203" s="579"/>
      <c r="H203" s="1199"/>
      <c r="I203" s="532"/>
      <c r="J203" s="532"/>
      <c r="K203" s="803"/>
      <c r="L203" s="1201">
        <f>+L201-L200-L202</f>
        <v>0</v>
      </c>
      <c r="M203" s="1158"/>
      <c r="N203" s="1159"/>
      <c r="O203" s="1159"/>
      <c r="P203" s="1578"/>
      <c r="Q203" s="1159"/>
      <c r="R203" s="1128" t="s">
        <v>463</v>
      </c>
      <c r="S203" s="1161"/>
      <c r="T203" s="2"/>
      <c r="U203" s="2"/>
      <c r="V203" s="2"/>
      <c r="W203" s="2"/>
      <c r="X203" s="2"/>
      <c r="Y203" s="2"/>
      <c r="Z203" s="2"/>
      <c r="AA203" s="2"/>
    </row>
    <row r="204" spans="1:256" ht="16.5" thickBot="1" x14ac:dyDescent="0.3">
      <c r="A204" s="1173"/>
      <c r="B204" s="1174"/>
      <c r="C204" s="802"/>
      <c r="D204" s="802"/>
      <c r="E204" s="802"/>
      <c r="F204" s="532"/>
      <c r="G204" s="1202"/>
      <c r="H204" s="1203"/>
      <c r="I204" s="1175"/>
      <c r="J204" s="1175"/>
      <c r="K204" s="1176"/>
      <c r="L204" s="1177"/>
      <c r="M204" s="1178"/>
      <c r="N204" s="1178"/>
      <c r="O204" s="1178"/>
      <c r="P204" s="1178"/>
      <c r="Q204" s="1178"/>
      <c r="R204" s="1178"/>
      <c r="S204" s="1179"/>
      <c r="T204" s="2"/>
      <c r="U204" s="2"/>
      <c r="V204" s="2"/>
      <c r="W204" s="2"/>
      <c r="X204" s="2"/>
      <c r="Y204" s="2"/>
      <c r="Z204" s="2"/>
      <c r="AA204" s="2"/>
    </row>
    <row r="205" spans="1:256" ht="16.5" thickBot="1" x14ac:dyDescent="0.3">
      <c r="A205" s="1020" t="s">
        <v>415</v>
      </c>
      <c r="B205" s="972" t="s">
        <v>416</v>
      </c>
      <c r="C205" s="1174"/>
      <c r="D205" s="1174"/>
      <c r="E205" s="1174"/>
      <c r="F205" s="1175"/>
      <c r="G205" s="1180"/>
      <c r="H205" s="588"/>
      <c r="I205" s="1204"/>
      <c r="J205" s="1204"/>
      <c r="K205" s="1205"/>
      <c r="L205" s="1206"/>
      <c r="M205" s="972"/>
      <c r="N205" s="972"/>
      <c r="O205" s="972"/>
      <c r="P205" s="972"/>
      <c r="Q205" s="972"/>
      <c r="R205" s="972"/>
      <c r="S205" s="1026"/>
      <c r="T205" s="2"/>
      <c r="U205" s="2"/>
      <c r="V205" s="2"/>
      <c r="W205" s="2"/>
      <c r="X205" s="2"/>
      <c r="Y205" s="2"/>
      <c r="Z205" s="2"/>
      <c r="AA205" s="2"/>
    </row>
    <row r="206" spans="1:256" s="262" customFormat="1" ht="16.5" thickBot="1" x14ac:dyDescent="0.3">
      <c r="A206" s="1207"/>
      <c r="B206" s="1208"/>
      <c r="C206" s="972"/>
      <c r="D206" s="972"/>
      <c r="E206" s="972"/>
      <c r="F206" s="1204"/>
      <c r="G206" s="1209"/>
      <c r="H206" s="1199"/>
      <c r="I206" s="1210"/>
      <c r="J206" s="1210"/>
      <c r="K206" s="1211"/>
      <c r="L206" s="1211"/>
      <c r="M206" s="1208"/>
      <c r="N206" s="1208"/>
      <c r="O206" s="1208"/>
      <c r="P206" s="1208"/>
      <c r="Q206" s="1208"/>
      <c r="R206" s="1208"/>
      <c r="S206" s="1212"/>
      <c r="T206" s="2"/>
      <c r="U206" s="2"/>
      <c r="V206" s="2"/>
      <c r="W206" s="2"/>
      <c r="X206" s="2"/>
      <c r="Y206" s="2"/>
      <c r="Z206" s="2"/>
      <c r="AA206" s="2"/>
    </row>
    <row r="207" spans="1:256" ht="16.5" thickBot="1" x14ac:dyDescent="0.3">
      <c r="A207" s="1193" t="s">
        <v>407</v>
      </c>
      <c r="B207" s="809"/>
      <c r="C207" s="1208"/>
      <c r="D207" s="1208"/>
      <c r="E207" s="1208"/>
      <c r="F207" s="1210"/>
      <c r="G207" s="1213"/>
      <c r="H207" s="589"/>
      <c r="I207" s="538"/>
      <c r="J207" s="538"/>
      <c r="K207" s="810"/>
      <c r="L207" s="1194">
        <f>+L208</f>
        <v>0</v>
      </c>
      <c r="M207" s="1195"/>
      <c r="N207" s="1196"/>
      <c r="O207" s="1196"/>
      <c r="P207" s="1571" t="s">
        <v>462</v>
      </c>
      <c r="Q207" s="1196"/>
      <c r="R207" s="1128" t="s">
        <v>463</v>
      </c>
      <c r="S207" s="1197"/>
      <c r="T207" s="2"/>
      <c r="U207" s="2"/>
      <c r="V207" s="2"/>
      <c r="W207" s="2"/>
      <c r="X207" s="2"/>
      <c r="Y207" s="2"/>
      <c r="Z207" s="2"/>
      <c r="AA207" s="2"/>
    </row>
    <row r="208" spans="1:256" ht="16.5" thickBot="1" x14ac:dyDescent="0.3">
      <c r="A208" s="1136" t="s">
        <v>408</v>
      </c>
      <c r="B208" s="1137"/>
      <c r="C208" s="809"/>
      <c r="D208" s="809"/>
      <c r="E208" s="809"/>
      <c r="F208" s="538"/>
      <c r="G208" s="579"/>
      <c r="H208" s="591"/>
      <c r="I208" s="1138"/>
      <c r="J208" s="1138"/>
      <c r="K208" s="1139"/>
      <c r="L208" s="1198">
        <v>0</v>
      </c>
      <c r="M208" s="1148"/>
      <c r="N208" s="1149"/>
      <c r="O208" s="1149"/>
      <c r="P208" s="1572"/>
      <c r="Q208" s="1149"/>
      <c r="R208" s="1128" t="s">
        <v>463</v>
      </c>
      <c r="S208" s="1151"/>
      <c r="T208" s="2"/>
      <c r="U208" s="2"/>
      <c r="V208" s="2"/>
      <c r="W208" s="2"/>
      <c r="X208" s="2"/>
      <c r="Y208" s="2"/>
      <c r="Z208" s="2"/>
      <c r="AA208" s="2"/>
    </row>
    <row r="209" spans="1:27" ht="17.25" customHeight="1" thickBot="1" x14ac:dyDescent="0.3">
      <c r="A209" s="1136" t="s">
        <v>409</v>
      </c>
      <c r="B209" s="1137"/>
      <c r="C209" s="1137"/>
      <c r="D209" s="1137"/>
      <c r="E209" s="1137"/>
      <c r="F209" s="1138"/>
      <c r="G209" s="579"/>
      <c r="H209" s="1199"/>
      <c r="I209" s="1138"/>
      <c r="J209" s="1138"/>
      <c r="K209" s="1139"/>
      <c r="L209" s="1214">
        <v>0</v>
      </c>
      <c r="M209" s="1153"/>
      <c r="N209" s="1154"/>
      <c r="O209" s="1154"/>
      <c r="P209" s="1572"/>
      <c r="Q209" s="1154"/>
      <c r="R209" s="1128" t="s">
        <v>463</v>
      </c>
      <c r="S209" s="1156"/>
      <c r="T209" s="2"/>
      <c r="U209" s="2"/>
      <c r="V209" s="2"/>
      <c r="W209" s="2"/>
      <c r="X209" s="2"/>
      <c r="Y209" s="2"/>
      <c r="Z209" s="2"/>
      <c r="AA209" s="2"/>
    </row>
    <row r="210" spans="1:27" ht="15" customHeight="1" thickBot="1" x14ac:dyDescent="0.3">
      <c r="A210" s="801" t="s">
        <v>410</v>
      </c>
      <c r="B210" s="802"/>
      <c r="C210" s="1137"/>
      <c r="D210" s="1137"/>
      <c r="E210" s="1137"/>
      <c r="F210" s="1138"/>
      <c r="G210" s="579"/>
      <c r="H210" s="1199"/>
      <c r="I210" s="532"/>
      <c r="J210" s="532"/>
      <c r="K210" s="803"/>
      <c r="L210" s="1201">
        <f>+L208-L207-L209</f>
        <v>0</v>
      </c>
      <c r="M210" s="1158"/>
      <c r="N210" s="1159"/>
      <c r="O210" s="1159"/>
      <c r="P210" s="1572"/>
      <c r="Q210" s="1159"/>
      <c r="R210" s="1128" t="s">
        <v>463</v>
      </c>
      <c r="S210" s="1161"/>
      <c r="T210" s="2"/>
      <c r="U210" s="2"/>
      <c r="V210" s="2"/>
      <c r="W210" s="2"/>
      <c r="X210" s="2"/>
      <c r="Y210" s="2"/>
      <c r="Z210" s="2"/>
      <c r="AA210" s="2"/>
    </row>
    <row r="211" spans="1:27" ht="15" customHeight="1" thickBot="1" x14ac:dyDescent="0.3">
      <c r="A211" s="1215" t="s">
        <v>533</v>
      </c>
      <c r="B211" s="944" t="s">
        <v>534</v>
      </c>
      <c r="C211" s="802"/>
      <c r="D211" s="802"/>
      <c r="E211" s="802"/>
      <c r="F211" s="532"/>
      <c r="G211" s="1202"/>
      <c r="H211" s="1203"/>
      <c r="I211" s="945"/>
      <c r="J211" s="945"/>
      <c r="K211" s="945"/>
      <c r="L211" s="1216"/>
      <c r="M211" s="945"/>
      <c r="N211" s="945"/>
      <c r="O211" s="946"/>
      <c r="P211" s="1573"/>
      <c r="Q211" s="972"/>
      <c r="R211" s="972"/>
      <c r="S211" s="972"/>
      <c r="T211" s="2"/>
      <c r="U211" s="2"/>
      <c r="V211" s="2"/>
      <c r="W211" s="2"/>
      <c r="X211" s="2"/>
      <c r="Y211" s="2"/>
      <c r="Z211" s="2"/>
      <c r="AA211" s="2"/>
    </row>
    <row r="212" spans="1:27" ht="24" thickBot="1" x14ac:dyDescent="0.3">
      <c r="A212" s="801"/>
      <c r="B212" s="1217"/>
      <c r="C212" s="945"/>
      <c r="D212" s="796" t="s">
        <v>535</v>
      </c>
      <c r="E212" s="596" t="s">
        <v>40</v>
      </c>
      <c r="F212" s="979">
        <f>+IGOTCI_PAA_2025!F219</f>
        <v>416512</v>
      </c>
      <c r="G212" s="945"/>
      <c r="H212" s="945"/>
      <c r="I212" s="1218"/>
      <c r="J212" s="306">
        <f>+IGOTCI_PAA_2025!G219</f>
        <v>1</v>
      </c>
      <c r="K212" s="1219"/>
      <c r="L212" s="982">
        <f>+IGOTCI_PAA_2025!H219</f>
        <v>416512</v>
      </c>
      <c r="M212" s="1220"/>
      <c r="N212" s="1220"/>
      <c r="O212" s="1220"/>
      <c r="P212" s="1220"/>
      <c r="Q212" s="1220"/>
      <c r="R212" s="1220"/>
      <c r="S212" s="1221"/>
      <c r="T212" s="2"/>
      <c r="U212" s="2"/>
      <c r="V212" s="2"/>
      <c r="W212" s="2"/>
      <c r="X212" s="2"/>
      <c r="Y212" s="2"/>
      <c r="Z212" s="2"/>
      <c r="AA212" s="2"/>
    </row>
    <row r="213" spans="1:27" ht="24" thickBot="1" x14ac:dyDescent="0.3">
      <c r="A213" s="801"/>
      <c r="B213" s="1217"/>
      <c r="C213" s="1217"/>
      <c r="D213" s="796" t="s">
        <v>536</v>
      </c>
      <c r="E213" s="596" t="s">
        <v>40</v>
      </c>
      <c r="F213" s="979">
        <f>+IGOTCI_PAA_2025!F220</f>
        <v>60000</v>
      </c>
      <c r="G213" s="919"/>
      <c r="H213" s="920"/>
      <c r="I213" s="921"/>
      <c r="J213" s="306">
        <f>+IGOTCI_PAA_2025!G220</f>
        <v>1</v>
      </c>
      <c r="K213" s="980"/>
      <c r="L213" s="982">
        <f>+IGOTCI_PAA_2025!H220</f>
        <v>60000</v>
      </c>
      <c r="M213" s="1220"/>
      <c r="N213" s="1220"/>
      <c r="O213" s="1220"/>
      <c r="P213" s="1220"/>
      <c r="Q213" s="1220"/>
      <c r="R213" s="1220"/>
      <c r="S213" s="1221"/>
      <c r="T213" s="2"/>
      <c r="U213" s="2"/>
      <c r="V213" s="2"/>
      <c r="W213" s="2"/>
      <c r="X213" s="2"/>
      <c r="Y213" s="2"/>
      <c r="Z213" s="2"/>
      <c r="AA213" s="2"/>
    </row>
    <row r="214" spans="1:27" ht="24" thickBot="1" x14ac:dyDescent="0.3">
      <c r="A214" s="801"/>
      <c r="B214" s="1217"/>
      <c r="C214" s="1217"/>
      <c r="D214" s="796" t="s">
        <v>537</v>
      </c>
      <c r="E214" s="596" t="s">
        <v>40</v>
      </c>
      <c r="F214" s="979">
        <f>+IGOTCI_PAA_2025!F221</f>
        <v>320000</v>
      </c>
      <c r="G214" s="1222"/>
      <c r="H214" s="1223"/>
      <c r="I214" s="1218"/>
      <c r="J214" s="306">
        <f>+IGOTCI_PAA_2025!G221</f>
        <v>1</v>
      </c>
      <c r="K214" s="1219"/>
      <c r="L214" s="982">
        <f>+IGOTCI_PAA_2025!H221</f>
        <v>320000</v>
      </c>
      <c r="M214" s="1220"/>
      <c r="N214" s="1220"/>
      <c r="O214" s="1220"/>
      <c r="P214" s="1220"/>
      <c r="Q214" s="1220"/>
      <c r="R214" s="1220"/>
      <c r="S214" s="1221"/>
      <c r="T214" s="2"/>
      <c r="U214" s="2"/>
      <c r="V214" s="2"/>
      <c r="W214" s="2"/>
      <c r="X214" s="2"/>
      <c r="Y214" s="2"/>
      <c r="Z214" s="2"/>
      <c r="AA214" s="2"/>
    </row>
    <row r="215" spans="1:27" ht="24" thickBot="1" x14ac:dyDescent="0.3">
      <c r="A215" s="801"/>
      <c r="B215" s="1217"/>
      <c r="C215" s="1217"/>
      <c r="D215" s="796" t="s">
        <v>538</v>
      </c>
      <c r="E215" s="596" t="s">
        <v>40</v>
      </c>
      <c r="F215" s="979">
        <f>+IGOTCI_PAA_2025!F222</f>
        <v>400000</v>
      </c>
      <c r="G215" s="1222"/>
      <c r="H215" s="1223"/>
      <c r="I215" s="1218"/>
      <c r="J215" s="306">
        <f>+IGOTCI_PAA_2025!G222</f>
        <v>1</v>
      </c>
      <c r="K215" s="1219"/>
      <c r="L215" s="982">
        <f>+IGOTCI_PAA_2025!H222</f>
        <v>400000</v>
      </c>
      <c r="M215" s="1220"/>
      <c r="N215" s="1220"/>
      <c r="O215" s="1220"/>
      <c r="P215" s="1220"/>
      <c r="Q215" s="1220"/>
      <c r="R215" s="1220"/>
      <c r="S215" s="1221"/>
      <c r="T215" s="2"/>
      <c r="U215" s="2"/>
      <c r="V215" s="2"/>
      <c r="W215" s="2"/>
      <c r="X215" s="2"/>
      <c r="Y215" s="2"/>
      <c r="Z215" s="2"/>
      <c r="AA215" s="2"/>
    </row>
    <row r="216" spans="1:27" ht="24" thickBot="1" x14ac:dyDescent="0.3">
      <c r="A216" s="801"/>
      <c r="B216" s="1217"/>
      <c r="C216" s="1217"/>
      <c r="D216" s="796" t="s">
        <v>539</v>
      </c>
      <c r="E216" s="596" t="s">
        <v>40</v>
      </c>
      <c r="F216" s="979">
        <f>+IGOTCI_PAA_2025!F223</f>
        <v>800000</v>
      </c>
      <c r="G216" s="1222"/>
      <c r="H216" s="1223"/>
      <c r="I216" s="1218"/>
      <c r="J216" s="306">
        <f>+IGOTCI_PAA_2025!G223</f>
        <v>1</v>
      </c>
      <c r="K216" s="1219"/>
      <c r="L216" s="982">
        <f>+IGOTCI_PAA_2025!H223</f>
        <v>800000</v>
      </c>
      <c r="M216" s="1220"/>
      <c r="N216" s="1220"/>
      <c r="O216" s="1220"/>
      <c r="P216" s="1220"/>
      <c r="Q216" s="1220"/>
      <c r="R216" s="1220"/>
      <c r="S216" s="1221"/>
      <c r="T216" s="2"/>
      <c r="U216" s="2"/>
      <c r="V216" s="2"/>
      <c r="W216" s="2"/>
      <c r="X216" s="2"/>
      <c r="Y216" s="2"/>
      <c r="Z216" s="2"/>
      <c r="AA216" s="2"/>
    </row>
    <row r="217" spans="1:27" ht="23.25" x14ac:dyDescent="0.25">
      <c r="A217" s="801"/>
      <c r="B217" s="1217"/>
      <c r="C217" s="1217"/>
      <c r="D217" s="796" t="s">
        <v>540</v>
      </c>
      <c r="E217" s="596" t="s">
        <v>40</v>
      </c>
      <c r="F217" s="979">
        <f>+IGOTCI_PAA_2025!F224</f>
        <v>3000000</v>
      </c>
      <c r="G217" s="1222"/>
      <c r="H217" s="1223"/>
      <c r="I217" s="1218"/>
      <c r="J217" s="306">
        <f>+IGOTCI_PAA_2025!G224</f>
        <v>1</v>
      </c>
      <c r="K217" s="1219"/>
      <c r="L217" s="982">
        <f>+IGOTCI_PAA_2025!H224</f>
        <v>3000000</v>
      </c>
      <c r="M217" s="1220"/>
      <c r="N217" s="1220"/>
      <c r="O217" s="1220"/>
      <c r="P217" s="1220"/>
      <c r="Q217" s="1220"/>
      <c r="R217" s="1220"/>
      <c r="S217" s="1221"/>
      <c r="T217" s="2"/>
      <c r="U217" s="2"/>
      <c r="V217" s="2"/>
      <c r="W217" s="2"/>
      <c r="X217" s="2"/>
      <c r="Y217" s="2"/>
      <c r="Z217" s="2"/>
      <c r="AA217" s="2"/>
    </row>
    <row r="218" spans="1:27" ht="15" customHeight="1" thickBot="1" x14ac:dyDescent="0.3">
      <c r="A218" s="1224" t="s">
        <v>407</v>
      </c>
      <c r="B218" s="109"/>
      <c r="C218" s="1217"/>
      <c r="D218" s="273"/>
      <c r="E218" s="273"/>
      <c r="F218" s="273"/>
      <c r="G218" s="1222"/>
      <c r="H218" s="1223"/>
      <c r="I218" s="1225"/>
      <c r="J218" s="1225"/>
      <c r="K218" s="1225"/>
      <c r="L218" s="1194">
        <f>SUM(L212:L217)</f>
        <v>4996512</v>
      </c>
      <c r="M218" s="1195"/>
      <c r="N218" s="1196"/>
      <c r="O218" s="1196"/>
      <c r="P218" s="1226"/>
      <c r="Q218" s="1196"/>
      <c r="R218" s="1196"/>
      <c r="S218" s="1197"/>
      <c r="T218" s="2"/>
      <c r="U218" s="2"/>
      <c r="V218" s="2"/>
      <c r="W218" s="2"/>
      <c r="X218" s="2"/>
      <c r="Y218" s="2"/>
      <c r="Z218" s="2"/>
      <c r="AA218" s="2"/>
    </row>
    <row r="219" spans="1:27" ht="15" customHeight="1" thickBot="1" x14ac:dyDescent="0.3">
      <c r="A219" s="160" t="s">
        <v>408</v>
      </c>
      <c r="B219" s="109"/>
      <c r="C219" s="109"/>
      <c r="D219" s="109"/>
      <c r="E219" s="109"/>
      <c r="F219" s="109"/>
      <c r="G219" s="1225"/>
      <c r="H219" s="109"/>
      <c r="I219" s="1225"/>
      <c r="J219" s="1225"/>
      <c r="K219" s="1225"/>
      <c r="L219" s="1194">
        <v>4996512</v>
      </c>
      <c r="M219" s="1148"/>
      <c r="N219" s="1149"/>
      <c r="O219" s="1149"/>
      <c r="P219" s="1226"/>
      <c r="Q219" s="1149"/>
      <c r="R219" s="1149"/>
      <c r="S219" s="1151"/>
      <c r="T219" s="2"/>
      <c r="U219" s="2"/>
      <c r="V219" s="2"/>
      <c r="W219" s="2"/>
      <c r="X219" s="2"/>
      <c r="Y219" s="2"/>
      <c r="Z219" s="2"/>
      <c r="AA219" s="2"/>
    </row>
    <row r="220" spans="1:27" ht="15" customHeight="1" thickBot="1" x14ac:dyDescent="0.3">
      <c r="A220" s="160" t="s">
        <v>409</v>
      </c>
      <c r="B220" s="109"/>
      <c r="C220" s="110"/>
      <c r="D220" s="110"/>
      <c r="E220" s="110"/>
      <c r="F220" s="110"/>
      <c r="G220" s="214"/>
      <c r="H220" s="110"/>
      <c r="I220" s="1225"/>
      <c r="J220" s="1225"/>
      <c r="K220" s="1225"/>
      <c r="L220" s="1194">
        <v>0</v>
      </c>
      <c r="M220" s="1153"/>
      <c r="N220" s="1154"/>
      <c r="O220" s="1154"/>
      <c r="P220" s="1226"/>
      <c r="Q220" s="1154"/>
      <c r="R220" s="1149"/>
      <c r="S220" s="1156"/>
      <c r="T220" s="2"/>
      <c r="U220" s="2"/>
      <c r="V220" s="2"/>
      <c r="W220" s="2"/>
      <c r="X220" s="2"/>
      <c r="Y220" s="2"/>
      <c r="Z220" s="2"/>
      <c r="AA220" s="2"/>
    </row>
    <row r="221" spans="1:27" ht="15" customHeight="1" thickBot="1" x14ac:dyDescent="0.3">
      <c r="A221" s="1227" t="s">
        <v>410</v>
      </c>
      <c r="B221" s="109"/>
      <c r="C221" s="110"/>
      <c r="D221" s="110"/>
      <c r="E221" s="110"/>
      <c r="F221" s="110"/>
      <c r="G221" s="214"/>
      <c r="H221" s="110"/>
      <c r="I221" s="1228"/>
      <c r="J221" s="1228"/>
      <c r="K221" s="1228"/>
      <c r="L221" s="1229">
        <f>+L219-L218-L220</f>
        <v>0</v>
      </c>
      <c r="M221" s="1158"/>
      <c r="N221" s="1159"/>
      <c r="O221" s="1159"/>
      <c r="P221" s="1150"/>
      <c r="Q221" s="1159"/>
      <c r="R221" s="1159"/>
      <c r="S221" s="1161"/>
      <c r="T221" s="2"/>
      <c r="U221" s="2"/>
      <c r="V221" s="2"/>
      <c r="W221" s="2"/>
      <c r="X221" s="2"/>
      <c r="Y221" s="2"/>
      <c r="Z221" s="2"/>
      <c r="AA221" s="2"/>
    </row>
    <row r="222" spans="1:27" ht="15" customHeight="1" thickBot="1" x14ac:dyDescent="0.3">
      <c r="A222" s="1215" t="s">
        <v>541</v>
      </c>
      <c r="B222" s="981" t="s">
        <v>542</v>
      </c>
      <c r="C222" s="1230"/>
      <c r="D222" s="1230"/>
      <c r="E222" s="1230"/>
      <c r="F222" s="1230"/>
      <c r="G222" s="1231"/>
      <c r="H222" s="1230"/>
      <c r="I222" s="981"/>
      <c r="J222" s="981"/>
      <c r="K222" s="981"/>
      <c r="L222" s="1232"/>
      <c r="M222" s="981"/>
      <c r="N222" s="981"/>
      <c r="O222" s="981"/>
      <c r="P222" s="981"/>
      <c r="Q222" s="981"/>
      <c r="R222" s="981"/>
      <c r="S222" s="981"/>
      <c r="T222" s="2"/>
      <c r="U222" s="2"/>
      <c r="V222" s="2"/>
      <c r="W222" s="2"/>
      <c r="X222" s="2"/>
      <c r="Y222" s="2"/>
      <c r="Z222" s="2"/>
      <c r="AA222" s="2"/>
    </row>
    <row r="223" spans="1:27" ht="35.25" thickBot="1" x14ac:dyDescent="0.3">
      <c r="A223" s="1233"/>
      <c r="B223" s="1234"/>
      <c r="C223" s="981"/>
      <c r="D223" s="796" t="s">
        <v>543</v>
      </c>
      <c r="E223" s="596" t="s">
        <v>40</v>
      </c>
      <c r="F223" s="979">
        <f>+IGOTCI_PAA_2025!F231</f>
        <v>500000</v>
      </c>
      <c r="G223" s="596"/>
      <c r="H223" s="979"/>
      <c r="I223" s="1235"/>
      <c r="J223" s="306">
        <v>1</v>
      </c>
      <c r="K223" s="1235"/>
      <c r="L223" s="982">
        <f>+IGOTCI_PAA_2025!H231</f>
        <v>500000</v>
      </c>
      <c r="M223" s="1236"/>
      <c r="N223" s="1236"/>
      <c r="O223" s="1236"/>
      <c r="P223" s="1236"/>
      <c r="Q223" s="1236"/>
      <c r="R223" s="1236"/>
      <c r="S223" s="1237"/>
      <c r="T223" s="2"/>
      <c r="U223" s="2"/>
      <c r="V223" s="2"/>
      <c r="W223" s="2"/>
      <c r="X223" s="2"/>
      <c r="Y223" s="2"/>
      <c r="Z223" s="2"/>
      <c r="AA223" s="2"/>
    </row>
    <row r="224" spans="1:27" ht="15" customHeight="1" thickBot="1" x14ac:dyDescent="0.3">
      <c r="A224" s="1227" t="s">
        <v>407</v>
      </c>
      <c r="B224" s="1238"/>
      <c r="C224" s="1239"/>
      <c r="D224" s="273"/>
      <c r="E224" s="273"/>
      <c r="F224" s="273"/>
      <c r="G224" s="273"/>
      <c r="H224" s="273"/>
      <c r="I224" s="1238"/>
      <c r="J224" s="1238"/>
      <c r="K224" s="1240"/>
      <c r="L224" s="1241">
        <f>+L223</f>
        <v>500000</v>
      </c>
      <c r="M224" s="1236"/>
      <c r="N224" s="1236"/>
      <c r="O224" s="1236"/>
      <c r="P224" s="1236"/>
      <c r="Q224" s="1236"/>
      <c r="R224" s="1236"/>
      <c r="S224" s="1237"/>
      <c r="T224" s="2"/>
      <c r="U224" s="2"/>
      <c r="V224" s="2"/>
      <c r="W224" s="2"/>
      <c r="X224" s="2"/>
      <c r="Y224" s="2"/>
      <c r="Z224" s="2"/>
      <c r="AA224" s="2"/>
    </row>
    <row r="225" spans="1:27" ht="15" customHeight="1" thickBot="1" x14ac:dyDescent="0.3">
      <c r="A225" s="160" t="s">
        <v>408</v>
      </c>
      <c r="B225" s="1242"/>
      <c r="C225" s="1238"/>
      <c r="D225" s="1238"/>
      <c r="E225" s="1238"/>
      <c r="F225" s="1238"/>
      <c r="G225" s="1238"/>
      <c r="H225" s="1238"/>
      <c r="I225" s="1242"/>
      <c r="J225" s="1242"/>
      <c r="K225" s="1243"/>
      <c r="L225" s="1241">
        <v>500000</v>
      </c>
      <c r="M225" s="1236"/>
      <c r="N225" s="1236"/>
      <c r="O225" s="1236"/>
      <c r="P225" s="1236"/>
      <c r="Q225" s="1236"/>
      <c r="R225" s="1236"/>
      <c r="S225" s="1237"/>
      <c r="T225" s="2"/>
      <c r="U225" s="2"/>
      <c r="V225" s="2"/>
      <c r="W225" s="2"/>
      <c r="X225" s="2"/>
      <c r="Y225" s="2"/>
      <c r="Z225" s="2"/>
      <c r="AA225" s="2"/>
    </row>
    <row r="226" spans="1:27" ht="15" customHeight="1" thickBot="1" x14ac:dyDescent="0.3">
      <c r="A226" s="1224" t="s">
        <v>409</v>
      </c>
      <c r="B226" s="1244"/>
      <c r="C226" s="1242"/>
      <c r="D226" s="1242"/>
      <c r="E226" s="1242"/>
      <c r="F226" s="1242"/>
      <c r="G226" s="1242"/>
      <c r="H226" s="1242"/>
      <c r="I226" s="1244"/>
      <c r="J226" s="1244"/>
      <c r="K226" s="1245"/>
      <c r="L226" s="1241">
        <v>0</v>
      </c>
      <c r="M226" s="1236"/>
      <c r="N226" s="1236"/>
      <c r="O226" s="1236"/>
      <c r="P226" s="1236"/>
      <c r="Q226" s="1236"/>
      <c r="R226" s="1236"/>
      <c r="S226" s="1237"/>
      <c r="T226" s="2"/>
      <c r="U226" s="2"/>
      <c r="V226" s="2"/>
      <c r="W226" s="2"/>
      <c r="X226" s="2"/>
      <c r="Y226" s="2"/>
      <c r="Z226" s="2"/>
      <c r="AA226" s="2"/>
    </row>
    <row r="227" spans="1:27" ht="15" customHeight="1" thickBot="1" x14ac:dyDescent="0.3">
      <c r="A227" s="1224" t="s">
        <v>410</v>
      </c>
      <c r="B227" s="1244"/>
      <c r="C227" s="1244"/>
      <c r="D227" s="1244"/>
      <c r="E227" s="1244"/>
      <c r="F227" s="1244"/>
      <c r="G227" s="1244"/>
      <c r="H227" s="1244"/>
      <c r="I227" s="1225"/>
      <c r="J227" s="1225"/>
      <c r="K227" s="1225"/>
      <c r="L227" s="1194">
        <f>+L224-L223-L226</f>
        <v>0</v>
      </c>
      <c r="M227" s="1236"/>
      <c r="N227" s="1236"/>
      <c r="O227" s="1236"/>
      <c r="P227" s="1236"/>
      <c r="Q227" s="1236"/>
      <c r="R227" s="1236"/>
      <c r="S227" s="1237"/>
      <c r="T227" s="2"/>
      <c r="U227" s="2"/>
      <c r="V227" s="2"/>
      <c r="W227" s="2"/>
      <c r="X227" s="2"/>
      <c r="Y227" s="2"/>
      <c r="Z227" s="2"/>
      <c r="AA227" s="2"/>
    </row>
    <row r="228" spans="1:27" s="273" customFormat="1" ht="16.5" thickBot="1" x14ac:dyDescent="0.3">
      <c r="A228" s="950"/>
      <c r="B228" s="950"/>
      <c r="C228" s="109"/>
      <c r="D228" s="109"/>
      <c r="E228" s="109"/>
      <c r="F228" s="109"/>
      <c r="G228" s="1225"/>
      <c r="H228" s="109"/>
      <c r="I228" s="1228"/>
      <c r="J228" s="1228"/>
      <c r="K228" s="1228"/>
      <c r="L228" s="1246"/>
      <c r="M228" s="950"/>
      <c r="N228" s="950"/>
      <c r="O228" s="950"/>
      <c r="P228" s="950"/>
      <c r="Q228" s="950"/>
      <c r="R228" s="950"/>
      <c r="S228" s="950"/>
      <c r="T228" s="520"/>
      <c r="U228" s="520"/>
      <c r="V228" s="520"/>
      <c r="W228" s="520"/>
      <c r="X228" s="520"/>
      <c r="Y228" s="520"/>
      <c r="Z228" s="520"/>
      <c r="AA228" s="520"/>
    </row>
    <row r="229" spans="1:27" ht="15" customHeight="1" x14ac:dyDescent="0.25">
      <c r="A229" s="1247"/>
      <c r="B229" s="1248" t="s">
        <v>417</v>
      </c>
      <c r="C229" s="950"/>
      <c r="D229" s="950"/>
      <c r="E229" s="950"/>
      <c r="F229" s="1249"/>
      <c r="G229" s="1250"/>
      <c r="H229" s="1251"/>
      <c r="I229" s="1171"/>
      <c r="J229" s="1171"/>
      <c r="K229" s="1171"/>
      <c r="L229" s="1004">
        <f>+L246+L252</f>
        <v>0</v>
      </c>
      <c r="M229" s="1171"/>
      <c r="N229" s="1171"/>
      <c r="O229" s="1171"/>
      <c r="P229" s="1252"/>
      <c r="Q229" s="1252"/>
      <c r="R229" s="1253"/>
      <c r="S229" s="1254"/>
      <c r="T229" s="2"/>
      <c r="U229" s="2"/>
      <c r="V229" s="2"/>
      <c r="W229" s="2"/>
      <c r="X229" s="2"/>
      <c r="Y229" s="2"/>
      <c r="Z229" s="2"/>
      <c r="AA229" s="2"/>
    </row>
    <row r="230" spans="1:27" ht="15" customHeight="1" x14ac:dyDescent="0.25">
      <c r="A230" s="1247"/>
      <c r="B230" s="1248"/>
      <c r="C230" s="1248"/>
      <c r="D230" s="1171"/>
      <c r="E230" s="1171"/>
      <c r="F230" s="1171"/>
      <c r="G230" s="1171"/>
      <c r="H230" s="1171"/>
      <c r="I230" s="1171"/>
      <c r="J230" s="1171"/>
      <c r="K230" s="1171"/>
      <c r="L230" s="1004"/>
      <c r="M230" s="1171"/>
      <c r="N230" s="1171"/>
      <c r="O230" s="1171"/>
      <c r="P230" s="1252"/>
      <c r="Q230" s="1252"/>
      <c r="R230" s="1252"/>
      <c r="S230" s="1255"/>
      <c r="T230" s="2"/>
      <c r="U230" s="2"/>
      <c r="V230" s="2"/>
      <c r="W230" s="2"/>
      <c r="X230" s="2"/>
      <c r="Y230" s="2"/>
      <c r="Z230" s="2"/>
      <c r="AA230" s="2"/>
    </row>
    <row r="231" spans="1:27" ht="15" customHeight="1" x14ac:dyDescent="0.2">
      <c r="A231" s="1215" t="s">
        <v>418</v>
      </c>
      <c r="B231" s="1256" t="s">
        <v>544</v>
      </c>
      <c r="C231" s="1248"/>
      <c r="D231" s="1171"/>
      <c r="E231" s="1171"/>
      <c r="F231" s="1171"/>
      <c r="G231" s="1171"/>
      <c r="H231" s="1171"/>
      <c r="I231" s="1256"/>
      <c r="J231" s="1256"/>
      <c r="K231" s="1256"/>
      <c r="L231" s="1257"/>
      <c r="M231" s="1256"/>
      <c r="N231" s="1256"/>
      <c r="O231" s="1258"/>
      <c r="P231" s="1258"/>
      <c r="Q231" s="1258"/>
      <c r="R231" s="1258"/>
      <c r="S231" s="1258"/>
      <c r="T231" s="2"/>
      <c r="U231" s="2"/>
      <c r="V231" s="2"/>
      <c r="W231" s="2"/>
      <c r="X231" s="2"/>
      <c r="Y231" s="2"/>
      <c r="Z231" s="2"/>
      <c r="AA231" s="2"/>
    </row>
    <row r="232" spans="1:27" ht="15" customHeight="1" thickBot="1" x14ac:dyDescent="0.25">
      <c r="A232" s="556" t="s">
        <v>420</v>
      </c>
      <c r="B232" s="128"/>
      <c r="C232" s="1256"/>
      <c r="D232" s="1256"/>
      <c r="E232" s="1256"/>
      <c r="F232" s="1256"/>
      <c r="G232" s="1256"/>
      <c r="H232" s="1256"/>
      <c r="I232" s="127"/>
      <c r="J232" s="127"/>
      <c r="K232" s="127"/>
      <c r="L232" s="1259"/>
      <c r="M232" s="127"/>
      <c r="N232" s="127"/>
      <c r="O232" s="1260"/>
      <c r="P232" s="1260"/>
      <c r="Q232" s="1260"/>
      <c r="R232" s="1260"/>
      <c r="S232" s="1260"/>
      <c r="T232" s="2"/>
      <c r="U232" s="2"/>
      <c r="V232" s="2"/>
      <c r="W232" s="2"/>
      <c r="X232" s="2"/>
      <c r="Y232" s="2"/>
      <c r="Z232" s="2"/>
      <c r="AA232" s="2"/>
    </row>
    <row r="233" spans="1:27" ht="15" customHeight="1" thickBot="1" x14ac:dyDescent="0.3">
      <c r="A233" s="1261"/>
      <c r="B233" s="1262"/>
      <c r="C233" s="127"/>
      <c r="D233" s="796" t="s">
        <v>422</v>
      </c>
      <c r="E233" s="596" t="s">
        <v>40</v>
      </c>
      <c r="F233" s="979">
        <f>+IGOTCI_PAA_2025!F242</f>
        <v>40000</v>
      </c>
      <c r="G233" s="796"/>
      <c r="H233" s="596"/>
      <c r="I233" s="979"/>
      <c r="J233" s="306">
        <f>+IGOTCI_PAA_2025!G242</f>
        <v>1</v>
      </c>
      <c r="K233" s="1263"/>
      <c r="L233" s="982">
        <f>+IGOTCI_PAA_2025!H242</f>
        <v>40000</v>
      </c>
      <c r="M233" s="1262"/>
      <c r="N233" s="1264"/>
      <c r="O233" s="1262"/>
      <c r="P233" s="953"/>
      <c r="Q233" s="953"/>
      <c r="R233" s="953"/>
      <c r="S233" s="953"/>
      <c r="T233" s="2"/>
      <c r="U233" s="2"/>
      <c r="V233" s="2"/>
      <c r="W233" s="2"/>
      <c r="X233" s="2"/>
      <c r="Y233" s="2"/>
      <c r="Z233" s="2"/>
      <c r="AA233" s="2"/>
    </row>
    <row r="234" spans="1:27" ht="15" customHeight="1" thickBot="1" x14ac:dyDescent="0.3">
      <c r="A234" s="1261"/>
      <c r="B234" s="1262"/>
      <c r="C234" s="1262"/>
      <c r="D234" s="796" t="s">
        <v>423</v>
      </c>
      <c r="E234" s="596" t="s">
        <v>40</v>
      </c>
      <c r="F234" s="979">
        <f>+IGOTCI_PAA_2025!F243</f>
        <v>45000</v>
      </c>
      <c r="G234" s="796"/>
      <c r="H234" s="596"/>
      <c r="I234" s="979"/>
      <c r="J234" s="306">
        <f>+IGOTCI_PAA_2025!G243</f>
        <v>6</v>
      </c>
      <c r="K234" s="1263"/>
      <c r="L234" s="982">
        <f>+IGOTCI_PAA_2025!H243</f>
        <v>270000</v>
      </c>
      <c r="M234" s="1262"/>
      <c r="N234" s="1264"/>
      <c r="O234" s="1262"/>
      <c r="P234" s="953"/>
      <c r="Q234" s="953"/>
      <c r="R234" s="953"/>
      <c r="S234" s="953"/>
      <c r="T234" s="2"/>
      <c r="U234" s="2"/>
      <c r="V234" s="2"/>
      <c r="W234" s="2"/>
      <c r="X234" s="2"/>
      <c r="Y234" s="2"/>
      <c r="Z234" s="2"/>
      <c r="AA234" s="2"/>
    </row>
    <row r="235" spans="1:27" ht="15" customHeight="1" thickBot="1" x14ac:dyDescent="0.3">
      <c r="A235" s="1261"/>
      <c r="B235" s="1262"/>
      <c r="C235" s="1262"/>
      <c r="D235" s="796" t="s">
        <v>424</v>
      </c>
      <c r="E235" s="596" t="s">
        <v>40</v>
      </c>
      <c r="F235" s="979">
        <f>+IGOTCI_PAA_2025!F244</f>
        <v>230000</v>
      </c>
      <c r="G235" s="796"/>
      <c r="H235" s="596"/>
      <c r="I235" s="979"/>
      <c r="J235" s="306">
        <f>+IGOTCI_PAA_2025!G244</f>
        <v>1</v>
      </c>
      <c r="K235" s="1263"/>
      <c r="L235" s="982">
        <f>+IGOTCI_PAA_2025!H244</f>
        <v>230000</v>
      </c>
      <c r="M235" s="1262"/>
      <c r="N235" s="1264"/>
      <c r="O235" s="1262"/>
      <c r="P235" s="953"/>
      <c r="Q235" s="953"/>
      <c r="R235" s="953"/>
      <c r="S235" s="953"/>
      <c r="T235" s="2"/>
      <c r="U235" s="2"/>
      <c r="V235" s="2"/>
      <c r="W235" s="2"/>
      <c r="X235" s="2"/>
      <c r="Y235" s="2"/>
      <c r="Z235" s="2"/>
      <c r="AA235" s="2"/>
    </row>
    <row r="236" spans="1:27" ht="15" customHeight="1" thickBot="1" x14ac:dyDescent="0.3">
      <c r="A236" s="1261"/>
      <c r="B236" s="1262"/>
      <c r="C236" s="1262"/>
      <c r="D236" s="796" t="s">
        <v>545</v>
      </c>
      <c r="E236" s="596" t="s">
        <v>40</v>
      </c>
      <c r="F236" s="979">
        <f>+IGOTCI_PAA_2025!F245</f>
        <v>60000</v>
      </c>
      <c r="G236" s="1265"/>
      <c r="H236" s="952"/>
      <c r="I236" s="1266"/>
      <c r="J236" s="306">
        <f>+IGOTCI_PAA_2025!G245</f>
        <v>1</v>
      </c>
      <c r="K236" s="1263"/>
      <c r="L236" s="982">
        <f>+IGOTCI_PAA_2025!H245</f>
        <v>60000</v>
      </c>
      <c r="M236" s="1262"/>
      <c r="N236" s="1264"/>
      <c r="O236" s="1262"/>
      <c r="P236" s="953"/>
      <c r="Q236" s="953"/>
      <c r="R236" s="953"/>
      <c r="S236" s="953"/>
      <c r="T236" s="2"/>
      <c r="U236" s="2"/>
      <c r="V236" s="2"/>
      <c r="W236" s="2"/>
      <c r="X236" s="2"/>
      <c r="Y236" s="2"/>
      <c r="Z236" s="2"/>
      <c r="AA236" s="2"/>
    </row>
    <row r="237" spans="1:27" ht="15" customHeight="1" thickBot="1" x14ac:dyDescent="0.3">
      <c r="A237" s="1227" t="s">
        <v>407</v>
      </c>
      <c r="B237" s="1238"/>
      <c r="C237" s="1262"/>
      <c r="D237" s="273"/>
      <c r="E237" s="273"/>
      <c r="F237" s="273"/>
      <c r="G237" s="1265"/>
      <c r="H237" s="952"/>
      <c r="I237" s="1238"/>
      <c r="J237" s="1238"/>
      <c r="K237" s="1240"/>
      <c r="L237" s="1241">
        <f>SUM(L233:L236)</f>
        <v>600000</v>
      </c>
      <c r="M237" s="1262"/>
      <c r="N237" s="1264"/>
      <c r="O237" s="1262"/>
      <c r="P237" s="953"/>
      <c r="Q237" s="953"/>
      <c r="R237" s="953"/>
      <c r="S237" s="953"/>
      <c r="T237" s="2"/>
      <c r="U237" s="2"/>
      <c r="V237" s="2"/>
      <c r="W237" s="2"/>
      <c r="X237" s="2"/>
      <c r="Y237" s="2"/>
      <c r="Z237" s="2"/>
      <c r="AA237" s="2"/>
    </row>
    <row r="238" spans="1:27" ht="15" customHeight="1" thickBot="1" x14ac:dyDescent="0.3">
      <c r="A238" s="160" t="s">
        <v>408</v>
      </c>
      <c r="B238" s="1242"/>
      <c r="C238" s="1238"/>
      <c r="D238" s="1238"/>
      <c r="E238" s="1238"/>
      <c r="F238" s="1238"/>
      <c r="G238" s="1238"/>
      <c r="H238" s="1238"/>
      <c r="I238" s="1242"/>
      <c r="J238" s="1242"/>
      <c r="K238" s="1243"/>
      <c r="L238" s="1241">
        <f>+TOTAL!I22</f>
        <v>600000</v>
      </c>
      <c r="M238" s="1262"/>
      <c r="N238" s="1264"/>
      <c r="O238" s="1262"/>
      <c r="P238" s="953"/>
      <c r="Q238" s="953"/>
      <c r="R238" s="953"/>
      <c r="S238" s="953"/>
      <c r="T238" s="2"/>
      <c r="U238" s="2"/>
      <c r="V238" s="2"/>
      <c r="W238" s="2"/>
      <c r="X238" s="2"/>
      <c r="Y238" s="2"/>
      <c r="Z238" s="2"/>
      <c r="AA238" s="2"/>
    </row>
    <row r="239" spans="1:27" ht="15" customHeight="1" thickBot="1" x14ac:dyDescent="0.3">
      <c r="A239" s="1224" t="s">
        <v>409</v>
      </c>
      <c r="B239" s="1244"/>
      <c r="C239" s="1242"/>
      <c r="D239" s="1242"/>
      <c r="E239" s="1242"/>
      <c r="F239" s="1242"/>
      <c r="G239" s="1242"/>
      <c r="H239" s="1242"/>
      <c r="I239" s="1244"/>
      <c r="J239" s="1244"/>
      <c r="K239" s="1245"/>
      <c r="L239" s="1241">
        <v>0</v>
      </c>
      <c r="M239" s="1262"/>
      <c r="N239" s="1264"/>
      <c r="O239" s="1262"/>
      <c r="P239" s="953"/>
      <c r="Q239" s="953"/>
      <c r="R239" s="953"/>
      <c r="S239" s="953"/>
      <c r="T239" s="2"/>
      <c r="U239" s="2"/>
      <c r="V239" s="2"/>
      <c r="W239" s="2"/>
      <c r="X239" s="2"/>
      <c r="Y239" s="2"/>
      <c r="Z239" s="2"/>
      <c r="AA239" s="2"/>
    </row>
    <row r="240" spans="1:27" ht="15" customHeight="1" thickBot="1" x14ac:dyDescent="0.3">
      <c r="A240" s="1224" t="s">
        <v>410</v>
      </c>
      <c r="B240" s="1244"/>
      <c r="C240" s="1244"/>
      <c r="D240" s="1244"/>
      <c r="E240" s="1244"/>
      <c r="F240" s="1244"/>
      <c r="G240" s="1244"/>
      <c r="H240" s="1244"/>
      <c r="I240" s="1225"/>
      <c r="J240" s="1225"/>
      <c r="K240" s="1225"/>
      <c r="L240" s="1194">
        <f>+L238-L237-L239</f>
        <v>0</v>
      </c>
      <c r="M240" s="1262"/>
      <c r="N240" s="1264"/>
      <c r="O240" s="1262"/>
      <c r="P240" s="953"/>
      <c r="Q240" s="953"/>
      <c r="R240" s="953"/>
      <c r="S240" s="953"/>
      <c r="T240" s="2"/>
      <c r="U240" s="2"/>
      <c r="V240" s="2"/>
      <c r="W240" s="2"/>
      <c r="X240" s="2"/>
      <c r="Y240" s="2"/>
      <c r="Z240" s="2"/>
      <c r="AA240" s="2"/>
    </row>
    <row r="241" spans="1:256" ht="15" customHeight="1" thickBot="1" x14ac:dyDescent="0.3">
      <c r="A241" s="1261"/>
      <c r="B241" s="1262"/>
      <c r="C241" s="109"/>
      <c r="D241" s="109"/>
      <c r="E241" s="109"/>
      <c r="F241" s="109"/>
      <c r="G241" s="1225"/>
      <c r="H241" s="109"/>
      <c r="I241" s="1266"/>
      <c r="J241" s="1266"/>
      <c r="K241" s="1263"/>
      <c r="L241" s="1267"/>
      <c r="M241" s="1262"/>
      <c r="N241" s="1264"/>
      <c r="O241" s="1262"/>
      <c r="P241" s="953"/>
      <c r="Q241" s="953"/>
      <c r="R241" s="953"/>
      <c r="S241" s="953"/>
      <c r="T241" s="2"/>
      <c r="U241" s="2"/>
      <c r="V241" s="2"/>
      <c r="W241" s="2"/>
      <c r="X241" s="2"/>
      <c r="Y241" s="2"/>
      <c r="Z241" s="2"/>
      <c r="AA241" s="2"/>
    </row>
    <row r="242" spans="1:256" ht="15" customHeight="1" thickBot="1" x14ac:dyDescent="0.25">
      <c r="A242" s="1126" t="s">
        <v>513</v>
      </c>
      <c r="B242" s="1268" t="s">
        <v>514</v>
      </c>
      <c r="C242" s="1268"/>
      <c r="D242" s="1268"/>
      <c r="E242" s="1268"/>
      <c r="F242" s="1268"/>
      <c r="G242" s="1268"/>
      <c r="H242" s="1268"/>
      <c r="I242" s="1268"/>
      <c r="J242" s="1268"/>
      <c r="K242" s="1268"/>
      <c r="L242" s="1269"/>
      <c r="M242" s="1268"/>
      <c r="N242" s="1268"/>
      <c r="O242" s="1268"/>
      <c r="P242" s="1268"/>
      <c r="Q242" s="1268"/>
      <c r="R242" s="1268"/>
      <c r="S242" s="1270"/>
      <c r="T242" s="2"/>
      <c r="U242" s="2"/>
      <c r="V242" s="2"/>
      <c r="W242" s="2"/>
      <c r="X242" s="2"/>
      <c r="Y242" s="2"/>
      <c r="Z242" s="2"/>
      <c r="AA242" s="2"/>
    </row>
    <row r="243" spans="1:256" ht="15" customHeight="1" thickBot="1" x14ac:dyDescent="0.3">
      <c r="A243" s="1193" t="s">
        <v>407</v>
      </c>
      <c r="B243" s="809"/>
      <c r="C243" s="1268"/>
      <c r="D243" s="1268"/>
      <c r="E243" s="1268"/>
      <c r="F243" s="1268"/>
      <c r="G243" s="1268"/>
      <c r="H243" s="1268"/>
      <c r="I243" s="538"/>
      <c r="J243" s="538"/>
      <c r="K243" s="810"/>
      <c r="L243" s="1271"/>
      <c r="M243" s="1141"/>
      <c r="N243" s="1142"/>
      <c r="O243" s="1142"/>
      <c r="P243" s="1143"/>
      <c r="Q243" s="1142"/>
      <c r="R243" s="1142"/>
      <c r="S243" s="1144"/>
      <c r="T243" s="2"/>
      <c r="U243" s="2"/>
      <c r="V243" s="2"/>
      <c r="W243" s="2"/>
      <c r="X243" s="2"/>
      <c r="Y243" s="2"/>
      <c r="Z243" s="2"/>
      <c r="AA243" s="2"/>
    </row>
    <row r="244" spans="1:256" ht="15" customHeight="1" thickBot="1" x14ac:dyDescent="0.3">
      <c r="A244" s="1136" t="s">
        <v>408</v>
      </c>
      <c r="B244" s="1137"/>
      <c r="C244" s="809"/>
      <c r="D244" s="809"/>
      <c r="E244" s="809"/>
      <c r="F244" s="538"/>
      <c r="G244" s="579"/>
      <c r="H244" s="1199"/>
      <c r="I244" s="1138"/>
      <c r="J244" s="1138"/>
      <c r="K244" s="1139"/>
      <c r="L244" s="1198">
        <v>0</v>
      </c>
      <c r="M244" s="1148"/>
      <c r="N244" s="1149"/>
      <c r="O244" s="1149"/>
      <c r="P244" s="1150"/>
      <c r="Q244" s="1149"/>
      <c r="R244" s="1149"/>
      <c r="S244" s="1151"/>
      <c r="T244" s="2"/>
      <c r="U244" s="2"/>
      <c r="V244" s="2"/>
      <c r="W244" s="2"/>
      <c r="X244" s="2"/>
      <c r="Y244" s="2"/>
      <c r="Z244" s="2"/>
      <c r="AA244" s="2"/>
    </row>
    <row r="245" spans="1:256" ht="15" customHeight="1" thickBot="1" x14ac:dyDescent="0.3">
      <c r="A245" s="1136" t="s">
        <v>409</v>
      </c>
      <c r="B245" s="1137"/>
      <c r="C245" s="1137"/>
      <c r="D245" s="1137"/>
      <c r="E245" s="1137"/>
      <c r="F245" s="1138"/>
      <c r="G245" s="579"/>
      <c r="H245" s="1199"/>
      <c r="I245" s="1138"/>
      <c r="J245" s="1138"/>
      <c r="K245" s="1139"/>
      <c r="L245" s="1272">
        <f>+(L244*0.2)</f>
        <v>0</v>
      </c>
      <c r="M245" s="1153"/>
      <c r="N245" s="1154"/>
      <c r="O245" s="1154"/>
      <c r="P245" s="1155"/>
      <c r="Q245" s="1154"/>
      <c r="R245" s="1154"/>
      <c r="S245" s="1156"/>
      <c r="T245" s="2"/>
      <c r="U245" s="2"/>
      <c r="V245" s="2"/>
      <c r="W245" s="2"/>
      <c r="X245" s="2"/>
      <c r="Y245" s="2"/>
      <c r="Z245" s="2"/>
      <c r="AA245" s="2"/>
    </row>
    <row r="246" spans="1:256" ht="15" customHeight="1" thickBot="1" x14ac:dyDescent="0.3">
      <c r="A246" s="801" t="s">
        <v>410</v>
      </c>
      <c r="B246" s="802"/>
      <c r="C246" s="1137"/>
      <c r="D246" s="1137"/>
      <c r="E246" s="1137"/>
      <c r="F246" s="1138"/>
      <c r="G246" s="579"/>
      <c r="H246" s="1199"/>
      <c r="I246" s="532"/>
      <c r="J246" s="532"/>
      <c r="K246" s="803"/>
      <c r="L246" s="1201">
        <f>+L244-L245</f>
        <v>0</v>
      </c>
      <c r="M246" s="1158"/>
      <c r="N246" s="1159"/>
      <c r="O246" s="1159"/>
      <c r="P246" s="1160"/>
      <c r="Q246" s="1159"/>
      <c r="R246" s="1159"/>
      <c r="S246" s="1161"/>
      <c r="T246" s="2"/>
      <c r="U246" s="2"/>
      <c r="V246" s="2"/>
      <c r="W246" s="2"/>
      <c r="X246" s="2"/>
      <c r="Y246" s="2"/>
      <c r="Z246" s="2"/>
      <c r="AA246" s="2"/>
    </row>
    <row r="247" spans="1:256" ht="15" customHeight="1" thickBot="1" x14ac:dyDescent="0.3">
      <c r="A247" s="801"/>
      <c r="B247" s="802"/>
      <c r="C247" s="802"/>
      <c r="D247" s="802"/>
      <c r="E247" s="802"/>
      <c r="F247" s="532"/>
      <c r="G247" s="1202"/>
      <c r="H247" s="1203"/>
      <c r="I247" s="532"/>
      <c r="J247" s="532"/>
      <c r="K247" s="803"/>
      <c r="L247" s="804"/>
      <c r="M247" s="805"/>
      <c r="N247" s="805"/>
      <c r="O247" s="805"/>
      <c r="P247" s="806"/>
      <c r="Q247" s="806"/>
      <c r="R247" s="806"/>
      <c r="S247" s="807"/>
      <c r="T247" s="2"/>
      <c r="U247" s="2"/>
      <c r="V247" s="2"/>
      <c r="W247" s="2"/>
      <c r="X247" s="2"/>
      <c r="Y247" s="2"/>
      <c r="Z247" s="2"/>
      <c r="AA247" s="2"/>
    </row>
    <row r="248" spans="1:256" ht="15" customHeight="1" thickBot="1" x14ac:dyDescent="0.25">
      <c r="A248" s="1020" t="s">
        <v>418</v>
      </c>
      <c r="B248" s="1268" t="s">
        <v>419</v>
      </c>
      <c r="C248" s="1268"/>
      <c r="D248" s="1268"/>
      <c r="E248" s="1268"/>
      <c r="F248" s="1268"/>
      <c r="G248" s="1268"/>
      <c r="H248" s="1268"/>
      <c r="I248" s="1273"/>
      <c r="J248" s="1273"/>
      <c r="K248" s="1273"/>
      <c r="L248" s="1274"/>
      <c r="M248" s="1273"/>
      <c r="N248" s="1273"/>
      <c r="O248" s="1273"/>
      <c r="P248" s="1273"/>
      <c r="Q248" s="1273"/>
      <c r="R248" s="1273"/>
      <c r="S248" s="1275"/>
      <c r="T248" s="753"/>
      <c r="U248" s="753"/>
      <c r="V248" s="753"/>
      <c r="W248" s="753"/>
      <c r="X248" s="753"/>
      <c r="Y248" s="753"/>
      <c r="Z248" s="753"/>
      <c r="AA248" s="753"/>
    </row>
    <row r="249" spans="1:256" ht="15" customHeight="1" thickBot="1" x14ac:dyDescent="0.3">
      <c r="A249" s="1193" t="s">
        <v>407</v>
      </c>
      <c r="B249" s="809"/>
      <c r="C249" s="1273"/>
      <c r="D249" s="1273"/>
      <c r="E249" s="1273"/>
      <c r="F249" s="1273"/>
      <c r="G249" s="1273"/>
      <c r="H249" s="1273"/>
      <c r="I249" s="538"/>
      <c r="J249" s="538"/>
      <c r="K249" s="810"/>
      <c r="L249" s="1271"/>
      <c r="M249" s="1195"/>
      <c r="N249" s="1196"/>
      <c r="O249" s="1196"/>
      <c r="P249" s="1226"/>
      <c r="Q249" s="1196"/>
      <c r="R249" s="1196"/>
      <c r="S249" s="1197"/>
      <c r="T249" s="2"/>
      <c r="U249" s="2"/>
      <c r="V249" s="2"/>
      <c r="W249" s="2"/>
      <c r="X249" s="2"/>
      <c r="Y249" s="2"/>
      <c r="Z249" s="2"/>
      <c r="AA249" s="2"/>
    </row>
    <row r="250" spans="1:256" ht="15" customHeight="1" thickBot="1" x14ac:dyDescent="0.3">
      <c r="A250" s="1136" t="s">
        <v>408</v>
      </c>
      <c r="B250" s="1137"/>
      <c r="C250" s="809"/>
      <c r="D250" s="809"/>
      <c r="E250" s="809"/>
      <c r="F250" s="538"/>
      <c r="G250" s="579"/>
      <c r="H250" s="591"/>
      <c r="I250" s="1138"/>
      <c r="J250" s="1138"/>
      <c r="K250" s="1139"/>
      <c r="L250" s="1276">
        <v>0</v>
      </c>
      <c r="M250" s="1148"/>
      <c r="N250" s="1149"/>
      <c r="O250" s="1149"/>
      <c r="P250" s="1150"/>
      <c r="Q250" s="1149"/>
      <c r="R250" s="1149"/>
      <c r="S250" s="1151"/>
      <c r="T250" s="2"/>
      <c r="U250" s="2"/>
      <c r="V250" s="2"/>
      <c r="W250" s="2"/>
      <c r="X250" s="2"/>
      <c r="Y250" s="2"/>
      <c r="Z250" s="2"/>
      <c r="AA250" s="2"/>
    </row>
    <row r="251" spans="1:256" ht="15" customHeight="1" thickBot="1" x14ac:dyDescent="0.3">
      <c r="A251" s="1136" t="s">
        <v>409</v>
      </c>
      <c r="B251" s="1137"/>
      <c r="C251" s="1137"/>
      <c r="D251" s="1137"/>
      <c r="E251" s="1137"/>
      <c r="F251" s="1138"/>
      <c r="G251" s="1146"/>
      <c r="H251" s="1199"/>
      <c r="I251" s="1138"/>
      <c r="J251" s="1138"/>
      <c r="K251" s="1139"/>
      <c r="L251" s="1198">
        <v>0</v>
      </c>
      <c r="M251" s="1153"/>
      <c r="N251" s="1154"/>
      <c r="O251" s="1154"/>
      <c r="P251" s="1155"/>
      <c r="Q251" s="1154"/>
      <c r="R251" s="1154"/>
      <c r="S251" s="1156"/>
      <c r="T251" s="2"/>
      <c r="U251" s="2"/>
      <c r="V251" s="2"/>
      <c r="W251" s="2"/>
      <c r="X251" s="2"/>
      <c r="Y251" s="2"/>
      <c r="Z251" s="2"/>
      <c r="AA251" s="2"/>
    </row>
    <row r="252" spans="1:256" ht="15" customHeight="1" thickBot="1" x14ac:dyDescent="0.3">
      <c r="A252" s="1136" t="s">
        <v>410</v>
      </c>
      <c r="B252" s="1137"/>
      <c r="C252" s="1137"/>
      <c r="D252" s="1137"/>
      <c r="E252" s="1137"/>
      <c r="F252" s="1138"/>
      <c r="G252" s="1146"/>
      <c r="H252" s="1199"/>
      <c r="I252" s="1138"/>
      <c r="J252" s="1138"/>
      <c r="K252" s="1139"/>
      <c r="L252" s="1276">
        <f>+L251-L250</f>
        <v>0</v>
      </c>
      <c r="M252" s="1141"/>
      <c r="N252" s="1142"/>
      <c r="O252" s="1142"/>
      <c r="P252" s="1143"/>
      <c r="Q252" s="1142"/>
      <c r="R252" s="1142"/>
      <c r="S252" s="1144"/>
      <c r="T252" s="2"/>
      <c r="U252" s="2"/>
      <c r="V252" s="2"/>
      <c r="W252" s="2"/>
      <c r="X252" s="2"/>
      <c r="Y252" s="2"/>
      <c r="Z252" s="2"/>
      <c r="AA252" s="2"/>
    </row>
    <row r="253" spans="1:256" s="273" customFormat="1" ht="19.5" customHeight="1" thickBot="1" x14ac:dyDescent="0.3">
      <c r="A253" s="808"/>
      <c r="B253" s="809"/>
      <c r="C253" s="1137"/>
      <c r="D253" s="1137"/>
      <c r="E253" s="1137"/>
      <c r="F253" s="1138"/>
      <c r="G253" s="1146"/>
      <c r="H253" s="1199"/>
      <c r="I253" s="538"/>
      <c r="J253" s="538"/>
      <c r="K253" s="810"/>
      <c r="L253" s="811"/>
      <c r="M253" s="812"/>
      <c r="N253" s="812"/>
      <c r="O253" s="812"/>
      <c r="P253" s="813"/>
      <c r="Q253" s="813"/>
      <c r="R253" s="813"/>
      <c r="S253" s="814"/>
      <c r="T253" s="2"/>
      <c r="U253" s="2"/>
      <c r="V253" s="2"/>
      <c r="W253" s="2"/>
      <c r="X253" s="2"/>
      <c r="Y253" s="2"/>
      <c r="Z253" s="2"/>
      <c r="AA253" s="2"/>
    </row>
    <row r="254" spans="1:256" s="273" customFormat="1" ht="19.5" customHeight="1" thickBot="1" x14ac:dyDescent="0.3">
      <c r="A254" s="808"/>
      <c r="B254" s="1277" t="s">
        <v>531</v>
      </c>
      <c r="C254" s="809"/>
      <c r="D254" s="809"/>
      <c r="E254" s="809"/>
      <c r="F254" s="538"/>
      <c r="G254" s="579"/>
      <c r="H254" s="591"/>
      <c r="I254" s="1278"/>
      <c r="J254" s="1278"/>
      <c r="K254" s="1279"/>
      <c r="L254" s="1140">
        <f>+L190+L200+L207+L218+L224+L237</f>
        <v>7488471.3200000003</v>
      </c>
      <c r="M254" s="1574"/>
      <c r="N254" s="1575"/>
      <c r="O254" s="1575"/>
      <c r="P254" s="1575"/>
      <c r="Q254" s="1575"/>
      <c r="R254" s="1575"/>
      <c r="S254" s="1575"/>
      <c r="T254" s="2"/>
      <c r="U254" s="2"/>
      <c r="V254" s="2"/>
      <c r="W254" s="2"/>
      <c r="X254" s="2"/>
      <c r="Y254" s="2"/>
      <c r="Z254" s="2"/>
      <c r="AA254" s="2"/>
    </row>
    <row r="255" spans="1:256" ht="16.5" thickBot="1" x14ac:dyDescent="0.3">
      <c r="A255" s="447"/>
      <c r="B255" s="1280" t="s">
        <v>530</v>
      </c>
      <c r="C255" s="1278"/>
      <c r="D255" s="1278"/>
      <c r="E255" s="1278"/>
      <c r="F255" s="1278"/>
      <c r="G255" s="1278"/>
      <c r="H255" s="1278"/>
      <c r="I255" s="1281"/>
      <c r="J255" s="1281"/>
      <c r="K255" s="1282"/>
      <c r="L255" s="1241">
        <f>+L191+L201+L208+L219+L225+L238</f>
        <v>7503512</v>
      </c>
      <c r="M255" s="1195"/>
      <c r="N255" s="1196"/>
      <c r="O255" s="1196"/>
      <c r="P255" s="1226"/>
      <c r="Q255" s="1196"/>
      <c r="R255" s="1196"/>
      <c r="S255" s="1197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</row>
    <row r="256" spans="1:256" ht="16.5" thickBot="1" x14ac:dyDescent="0.3">
      <c r="A256" s="447"/>
      <c r="B256" s="1277" t="s">
        <v>515</v>
      </c>
      <c r="C256" s="1281"/>
      <c r="D256" s="1281"/>
      <c r="E256" s="1281"/>
      <c r="F256" s="1281"/>
      <c r="G256" s="1281"/>
      <c r="H256" s="1281"/>
      <c r="I256" s="1278"/>
      <c r="J256" s="1278"/>
      <c r="K256" s="1279"/>
      <c r="L256" s="1283"/>
      <c r="M256" s="1141"/>
      <c r="N256" s="1142"/>
      <c r="O256" s="1142"/>
      <c r="P256" s="1143"/>
      <c r="Q256" s="1142"/>
      <c r="R256" s="1142"/>
      <c r="S256" s="1144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</row>
    <row r="257" spans="1:256" ht="18.75" thickBot="1" x14ac:dyDescent="0.3">
      <c r="A257" s="447"/>
      <c r="B257" s="1284" t="s">
        <v>516</v>
      </c>
      <c r="C257" s="1281"/>
      <c r="D257" s="1281"/>
      <c r="E257" s="1281"/>
      <c r="F257" s="1281"/>
      <c r="G257" s="1281"/>
      <c r="H257" s="1281"/>
      <c r="I257" s="996"/>
      <c r="J257" s="996"/>
      <c r="K257" s="1285"/>
      <c r="L257" s="1286">
        <f>+L255-L254-L256</f>
        <v>15040.679999999702</v>
      </c>
      <c r="M257" s="1141"/>
      <c r="N257" s="1142"/>
      <c r="O257" s="1142"/>
      <c r="P257" s="1143"/>
      <c r="Q257" s="1142"/>
      <c r="R257" s="1142"/>
      <c r="S257" s="1144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</row>
    <row r="258" spans="1:256" ht="15.75" x14ac:dyDescent="0.25">
      <c r="A258" s="447"/>
      <c r="B258" s="995"/>
      <c r="C258" s="996"/>
      <c r="D258" s="996"/>
      <c r="E258" s="996"/>
      <c r="F258" s="996"/>
      <c r="G258" s="996"/>
      <c r="H258" s="996"/>
      <c r="I258" s="997"/>
      <c r="J258" s="997"/>
      <c r="K258" s="1287"/>
      <c r="L258" s="757"/>
      <c r="M258" s="273"/>
      <c r="N258" s="273"/>
      <c r="O258" s="273"/>
      <c r="P258" s="273"/>
      <c r="Q258" s="273"/>
      <c r="R258" s="273"/>
      <c r="S258" s="273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</row>
    <row r="259" spans="1:256" ht="15.75" x14ac:dyDescent="0.25">
      <c r="A259" s="447"/>
      <c r="B259" s="995"/>
      <c r="C259" s="995"/>
      <c r="D259" s="995"/>
      <c r="E259" s="1288"/>
      <c r="F259" s="1289"/>
      <c r="G259" s="580"/>
      <c r="H259" s="998"/>
      <c r="I259" s="997"/>
      <c r="J259" s="997"/>
      <c r="K259" s="1287"/>
      <c r="L259" s="757"/>
      <c r="M259" s="1290"/>
      <c r="N259" s="273"/>
      <c r="O259" s="273"/>
      <c r="P259" s="273"/>
      <c r="Q259" s="273"/>
      <c r="R259" s="273"/>
      <c r="S259" s="273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</row>
    <row r="260" spans="1:256" ht="15.75" x14ac:dyDescent="0.25">
      <c r="A260" s="447"/>
      <c r="B260" s="999" t="s">
        <v>517</v>
      </c>
      <c r="C260" s="995"/>
      <c r="D260" s="1288"/>
      <c r="E260" s="1288"/>
      <c r="F260" s="1289"/>
      <c r="G260" s="1000"/>
      <c r="H260" s="998"/>
      <c r="I260" s="1001"/>
      <c r="J260" s="1289"/>
      <c r="K260" s="1287"/>
      <c r="L260" s="757"/>
      <c r="M260" s="273"/>
      <c r="N260" s="273"/>
      <c r="O260" s="273"/>
      <c r="P260" s="273"/>
      <c r="Q260" s="273"/>
      <c r="R260" s="273"/>
      <c r="S260" s="273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</row>
    <row r="261" spans="1:256" ht="15.75" x14ac:dyDescent="0.25">
      <c r="A261" s="447"/>
      <c r="B261" s="816"/>
      <c r="C261" s="815"/>
      <c r="D261" s="273"/>
      <c r="E261" s="273"/>
      <c r="F261" s="523"/>
      <c r="G261" s="581" t="s">
        <v>518</v>
      </c>
      <c r="H261" s="592"/>
      <c r="I261" s="526"/>
      <c r="J261" s="524"/>
      <c r="K261" s="757"/>
      <c r="L261" s="757"/>
      <c r="M261" s="1290"/>
      <c r="N261" s="273"/>
      <c r="O261" s="273"/>
      <c r="P261" s="273"/>
      <c r="Q261" s="273"/>
      <c r="R261" s="273"/>
      <c r="S261" s="273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</row>
    <row r="262" spans="1:256" ht="15.75" x14ac:dyDescent="0.25">
      <c r="A262" s="264"/>
      <c r="B262" s="818" t="s">
        <v>429</v>
      </c>
      <c r="C262" s="817"/>
      <c r="G262" s="986"/>
      <c r="H262" s="1561"/>
      <c r="I262" s="1562"/>
      <c r="J262" s="1562"/>
      <c r="L262" s="699">
        <f>L255-1407000</f>
        <v>6096512</v>
      </c>
      <c r="M262" s="260"/>
      <c r="N262" s="260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</row>
    <row r="263" spans="1:256" ht="29.25" x14ac:dyDescent="0.25">
      <c r="A263" s="264"/>
      <c r="B263" s="820"/>
      <c r="C263" s="819" t="s">
        <v>546</v>
      </c>
      <c r="G263" s="987"/>
      <c r="H263" s="1563" t="s">
        <v>547</v>
      </c>
      <c r="I263" s="1564"/>
      <c r="J263" s="1564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</row>
    <row r="264" spans="1:256" ht="15" x14ac:dyDescent="0.25">
      <c r="A264" s="264"/>
      <c r="B264" s="818" t="s">
        <v>431</v>
      </c>
      <c r="C264" s="821"/>
      <c r="G264" s="988"/>
      <c r="H264" s="989"/>
      <c r="I264" s="990"/>
      <c r="J264" s="990"/>
      <c r="L264" s="754"/>
      <c r="M264" s="260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</row>
    <row r="265" spans="1:256" ht="15" x14ac:dyDescent="0.25">
      <c r="C265" s="1002">
        <v>45761</v>
      </c>
      <c r="G265" s="987" t="s">
        <v>431</v>
      </c>
      <c r="H265" s="1565">
        <v>45761</v>
      </c>
      <c r="I265" s="1566"/>
      <c r="J265" s="1566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256" ht="14.25" x14ac:dyDescent="0.2">
      <c r="G266" s="991"/>
      <c r="H266" s="992"/>
      <c r="I266" s="993"/>
      <c r="J266" s="994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256" x14ac:dyDescent="0.2">
      <c r="G267" s="582"/>
      <c r="H267" s="475"/>
      <c r="I267" s="3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256" hidden="1" x14ac:dyDescent="0.2">
      <c r="G268" s="582"/>
      <c r="H268" s="475"/>
      <c r="I268" s="3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256" ht="19.5" hidden="1" customHeight="1" thickBot="1" x14ac:dyDescent="0.3">
      <c r="B269" s="957" t="s">
        <v>519</v>
      </c>
      <c r="G269" s="582"/>
      <c r="H269" s="475"/>
      <c r="I269" s="958"/>
      <c r="J269" s="958"/>
      <c r="K269" s="959"/>
      <c r="L269" s="985" t="e">
        <f>+L191+#REF!+#REF!+#REF!+#REF!+#REF!+#REF!+#REF!</f>
        <v>#REF!</v>
      </c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256" ht="16.5" hidden="1" customHeight="1" thickBot="1" x14ac:dyDescent="0.3">
      <c r="B270" s="960" t="s">
        <v>515</v>
      </c>
      <c r="C270" s="958"/>
      <c r="D270" s="958"/>
      <c r="E270" s="958"/>
      <c r="F270" s="958"/>
      <c r="G270" s="958"/>
      <c r="H270" s="958"/>
      <c r="I270" s="961"/>
      <c r="J270" s="961"/>
      <c r="K270" s="962"/>
      <c r="L270" s="594" t="e">
        <f>+L192+#REF!+#REF!+#REF!+#REF!+#REF!+#REF!+#REF!</f>
        <v>#REF!</v>
      </c>
      <c r="M270" s="260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256" ht="19.5" hidden="1" customHeight="1" thickBot="1" x14ac:dyDescent="0.3">
      <c r="B271" s="954" t="s">
        <v>516</v>
      </c>
      <c r="C271" s="961"/>
      <c r="D271" s="961"/>
      <c r="E271" s="961"/>
      <c r="F271" s="961"/>
      <c r="G271" s="961"/>
      <c r="H271" s="961"/>
      <c r="I271" s="955"/>
      <c r="J271" s="955"/>
      <c r="K271" s="956"/>
      <c r="L271" s="985" t="e">
        <f>+L269-L270</f>
        <v>#REF!</v>
      </c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256" ht="16.5" hidden="1" thickBot="1" x14ac:dyDescent="0.3">
      <c r="C272" s="955"/>
      <c r="D272" s="955"/>
      <c r="E272" s="955"/>
      <c r="F272" s="955"/>
      <c r="G272" s="955"/>
      <c r="H272" s="955"/>
      <c r="I272" s="3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2:31" hidden="1" x14ac:dyDescent="0.2">
      <c r="G273" s="582"/>
      <c r="H273" s="475"/>
      <c r="I273" s="3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2:31" ht="16.5" hidden="1" customHeight="1" thickBot="1" x14ac:dyDescent="0.3">
      <c r="B274" s="957" t="s">
        <v>520</v>
      </c>
      <c r="G274" s="582"/>
      <c r="H274" s="475"/>
      <c r="I274" s="958"/>
      <c r="J274" s="958"/>
      <c r="K274" s="959"/>
      <c r="L274" s="593" t="e">
        <f>+#REF!+#REF!+#REF!+#REF!+#REF!+#REF!+#REF!+#REF!+L201+L208+#REF!+#REF!+#REF!+#REF!+#REF!</f>
        <v>#REF!</v>
      </c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2:31" ht="16.5" hidden="1" customHeight="1" thickBot="1" x14ac:dyDescent="0.3">
      <c r="B275" s="960" t="s">
        <v>515</v>
      </c>
      <c r="C275" s="958"/>
      <c r="D275" s="958"/>
      <c r="E275" s="958"/>
      <c r="F275" s="958"/>
      <c r="G275" s="958"/>
      <c r="H275" s="958"/>
      <c r="I275" s="961"/>
      <c r="J275" s="961"/>
      <c r="K275" s="962"/>
      <c r="L275" s="594" t="e">
        <f>+#REF!+#REF!+#REF!+#REF!+#REF!+#REF!+#REF!+#REF!+L202+L209+#REF!+#REF!+#REF!++#REF!</f>
        <v>#REF!</v>
      </c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2:31" ht="19.5" hidden="1" customHeight="1" thickBot="1" x14ac:dyDescent="0.3">
      <c r="B276" s="954" t="s">
        <v>516</v>
      </c>
      <c r="C276" s="961"/>
      <c r="D276" s="961"/>
      <c r="E276" s="961"/>
      <c r="F276" s="961"/>
      <c r="G276" s="961"/>
      <c r="H276" s="961"/>
      <c r="I276" s="955"/>
      <c r="J276" s="955"/>
      <c r="K276" s="956"/>
      <c r="L276" s="985" t="e">
        <f>+L274-L275</f>
        <v>#REF!</v>
      </c>
      <c r="M276" s="260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2:31" ht="16.5" hidden="1" thickBot="1" x14ac:dyDescent="0.3">
      <c r="C277" s="955"/>
      <c r="D277" s="955"/>
      <c r="E277" s="955"/>
      <c r="F277" s="955"/>
      <c r="G277" s="955"/>
      <c r="H277" s="955"/>
      <c r="I277" s="3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2:31" hidden="1" x14ac:dyDescent="0.2">
      <c r="G278" s="582"/>
      <c r="H278" s="475"/>
      <c r="I278" s="3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2:31" x14ac:dyDescent="0.2">
      <c r="G279" s="582"/>
      <c r="H279" s="475"/>
      <c r="I279" s="3"/>
      <c r="L279" s="698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2:31" x14ac:dyDescent="0.2">
      <c r="G280" s="582"/>
      <c r="H280" s="475"/>
      <c r="I280" s="3"/>
      <c r="M280" s="475"/>
      <c r="N280" s="260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2:31" x14ac:dyDescent="0.2">
      <c r="G281" s="582"/>
      <c r="H281" s="475"/>
      <c r="I281" s="3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2:31" x14ac:dyDescent="0.2">
      <c r="G282" s="582"/>
      <c r="H282" s="475"/>
      <c r="I282" s="3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2:31" x14ac:dyDescent="0.2">
      <c r="G283" s="582"/>
      <c r="H283" s="475"/>
      <c r="I283" s="3"/>
      <c r="L283" s="699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2:31" x14ac:dyDescent="0.2">
      <c r="G284" s="582"/>
      <c r="H284" s="475"/>
      <c r="I284" s="3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2:31" x14ac:dyDescent="0.2">
      <c r="G285" s="582"/>
      <c r="H285" s="475"/>
      <c r="I285" s="3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2:31" x14ac:dyDescent="0.2">
      <c r="G286" s="582"/>
      <c r="H286" s="475"/>
      <c r="I286" s="3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2:31" x14ac:dyDescent="0.2">
      <c r="G287" s="582"/>
      <c r="H287" s="475"/>
      <c r="I287" s="3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2:31" x14ac:dyDescent="0.2">
      <c r="G288" s="582"/>
      <c r="H288" s="475"/>
      <c r="I288" s="3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7:31" x14ac:dyDescent="0.2">
      <c r="G289" s="582"/>
      <c r="H289" s="475"/>
      <c r="I289" s="3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7:31" x14ac:dyDescent="0.2">
      <c r="G290" s="582"/>
      <c r="H290" s="475"/>
      <c r="I290" s="3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7:31" x14ac:dyDescent="0.2">
      <c r="G291" s="582"/>
      <c r="H291" s="475"/>
      <c r="I291" s="3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7:31" x14ac:dyDescent="0.2">
      <c r="G292" s="582"/>
      <c r="H292" s="475"/>
      <c r="I292" s="3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7:31" x14ac:dyDescent="0.2">
      <c r="G293" s="582"/>
      <c r="H293" s="475"/>
      <c r="I293" s="3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7:31" x14ac:dyDescent="0.2">
      <c r="G294" s="582"/>
      <c r="H294" s="475"/>
      <c r="I294" s="3"/>
      <c r="V294" s="475"/>
      <c r="W294" s="475"/>
    </row>
    <row r="295" spans="7:31" x14ac:dyDescent="0.2">
      <c r="G295" s="582"/>
      <c r="H295" s="475"/>
      <c r="I295" s="3"/>
      <c r="V295" s="475"/>
      <c r="W295" s="475"/>
    </row>
    <row r="296" spans="7:31" x14ac:dyDescent="0.2">
      <c r="G296" s="582"/>
      <c r="H296" s="475"/>
      <c r="I296" s="3"/>
      <c r="V296" s="475"/>
      <c r="W296" s="475"/>
    </row>
    <row r="297" spans="7:31" x14ac:dyDescent="0.2">
      <c r="G297" s="582"/>
      <c r="H297" s="475"/>
      <c r="I297" s="3"/>
      <c r="V297" s="475"/>
      <c r="W297" s="475"/>
    </row>
    <row r="298" spans="7:31" x14ac:dyDescent="0.2">
      <c r="G298" s="582"/>
      <c r="H298" s="475"/>
      <c r="I298" s="3"/>
      <c r="V298" s="475"/>
      <c r="W298" s="475"/>
    </row>
    <row r="299" spans="7:31" x14ac:dyDescent="0.2">
      <c r="G299" s="582"/>
      <c r="H299" s="475"/>
      <c r="I299" s="3"/>
      <c r="V299" s="475"/>
      <c r="W299" s="475"/>
    </row>
    <row r="300" spans="7:31" x14ac:dyDescent="0.2">
      <c r="G300" s="582"/>
      <c r="H300" s="475"/>
      <c r="I300" s="3"/>
      <c r="V300" s="475"/>
      <c r="W300" s="475"/>
    </row>
    <row r="301" spans="7:31" x14ac:dyDescent="0.2">
      <c r="G301" s="582"/>
      <c r="H301" s="475"/>
      <c r="I301" s="3"/>
      <c r="V301" s="475"/>
      <c r="W301" s="475"/>
    </row>
    <row r="302" spans="7:31" x14ac:dyDescent="0.2">
      <c r="G302" s="582"/>
      <c r="H302" s="475"/>
      <c r="I302" s="3"/>
      <c r="V302" s="475"/>
      <c r="W302" s="475"/>
    </row>
    <row r="303" spans="7:31" x14ac:dyDescent="0.2">
      <c r="G303" s="582"/>
      <c r="H303" s="475"/>
      <c r="I303" s="3"/>
      <c r="V303" s="486"/>
      <c r="W303" s="486"/>
      <c r="X303" s="475"/>
    </row>
    <row r="304" spans="7:31" x14ac:dyDescent="0.2">
      <c r="G304" s="582"/>
      <c r="H304" s="475"/>
      <c r="I304" s="3"/>
    </row>
    <row r="305" spans="7:9" x14ac:dyDescent="0.2">
      <c r="G305" s="582"/>
      <c r="H305" s="475"/>
      <c r="I305" s="3"/>
    </row>
    <row r="306" spans="7:9" x14ac:dyDescent="0.2">
      <c r="G306" s="582"/>
      <c r="H306" s="475"/>
      <c r="I306" s="3"/>
    </row>
    <row r="307" spans="7:9" x14ac:dyDescent="0.2">
      <c r="G307" s="582"/>
      <c r="H307" s="475"/>
      <c r="I307" s="3"/>
    </row>
    <row r="308" spans="7:9" x14ac:dyDescent="0.2">
      <c r="G308" s="582"/>
      <c r="H308" s="475"/>
      <c r="I308" s="3"/>
    </row>
    <row r="309" spans="7:9" x14ac:dyDescent="0.2">
      <c r="G309" s="582"/>
      <c r="H309" s="475"/>
      <c r="I309" s="3"/>
    </row>
    <row r="310" spans="7:9" x14ac:dyDescent="0.2">
      <c r="G310" s="582"/>
      <c r="H310" s="475"/>
      <c r="I310" s="3"/>
    </row>
    <row r="311" spans="7:9" x14ac:dyDescent="0.2">
      <c r="G311" s="582"/>
      <c r="H311" s="475"/>
      <c r="I311" s="3"/>
    </row>
    <row r="312" spans="7:9" x14ac:dyDescent="0.2">
      <c r="G312" s="582"/>
      <c r="H312" s="475"/>
      <c r="I312" s="3"/>
    </row>
    <row r="313" spans="7:9" x14ac:dyDescent="0.2">
      <c r="G313" s="582"/>
      <c r="H313" s="475"/>
      <c r="I313" s="3"/>
    </row>
    <row r="314" spans="7:9" x14ac:dyDescent="0.2">
      <c r="G314" s="582"/>
      <c r="H314" s="475"/>
      <c r="I314" s="3"/>
    </row>
    <row r="315" spans="7:9" x14ac:dyDescent="0.2">
      <c r="G315" s="582"/>
      <c r="H315" s="475"/>
      <c r="I315" s="3"/>
    </row>
    <row r="316" spans="7:9" x14ac:dyDescent="0.2">
      <c r="G316" s="582"/>
      <c r="H316" s="475"/>
      <c r="I316" s="3"/>
    </row>
    <row r="317" spans="7:9" x14ac:dyDescent="0.2">
      <c r="G317" s="582"/>
      <c r="H317" s="475"/>
      <c r="I317" s="3"/>
    </row>
    <row r="318" spans="7:9" x14ac:dyDescent="0.2">
      <c r="G318" s="582"/>
      <c r="H318" s="475"/>
      <c r="I318" s="3"/>
    </row>
    <row r="319" spans="7:9" x14ac:dyDescent="0.2">
      <c r="G319" s="582"/>
      <c r="H319" s="475"/>
      <c r="I319" s="3"/>
    </row>
    <row r="320" spans="7:9" x14ac:dyDescent="0.2">
      <c r="G320" s="582"/>
      <c r="H320" s="475"/>
      <c r="I320" s="3"/>
    </row>
    <row r="321" spans="7:9" x14ac:dyDescent="0.2">
      <c r="G321" s="582"/>
      <c r="H321" s="475"/>
      <c r="I321" s="3"/>
    </row>
    <row r="322" spans="7:9" x14ac:dyDescent="0.2">
      <c r="G322" s="582"/>
      <c r="H322" s="475"/>
      <c r="I322" s="3"/>
    </row>
    <row r="323" spans="7:9" x14ac:dyDescent="0.2">
      <c r="G323" s="582"/>
      <c r="H323" s="475"/>
      <c r="I323" s="3"/>
    </row>
    <row r="324" spans="7:9" x14ac:dyDescent="0.2">
      <c r="G324" s="582"/>
      <c r="H324" s="475"/>
      <c r="I324" s="3"/>
    </row>
    <row r="325" spans="7:9" x14ac:dyDescent="0.2">
      <c r="G325" s="582"/>
      <c r="H325" s="475"/>
      <c r="I325" s="3"/>
    </row>
    <row r="326" spans="7:9" x14ac:dyDescent="0.2">
      <c r="G326" s="582"/>
      <c r="H326" s="475"/>
      <c r="I326" s="3"/>
    </row>
    <row r="327" spans="7:9" x14ac:dyDescent="0.2">
      <c r="G327" s="582"/>
      <c r="H327" s="475"/>
      <c r="I327" s="3"/>
    </row>
    <row r="328" spans="7:9" x14ac:dyDescent="0.2">
      <c r="G328" s="582"/>
      <c r="H328" s="475"/>
      <c r="I328" s="3"/>
    </row>
    <row r="329" spans="7:9" x14ac:dyDescent="0.2">
      <c r="G329" s="582"/>
      <c r="H329" s="475"/>
      <c r="I329" s="3"/>
    </row>
    <row r="330" spans="7:9" x14ac:dyDescent="0.2">
      <c r="G330" s="582"/>
      <c r="H330" s="475"/>
      <c r="I330" s="3"/>
    </row>
    <row r="331" spans="7:9" x14ac:dyDescent="0.2">
      <c r="G331" s="582"/>
      <c r="H331" s="475"/>
      <c r="I331" s="3"/>
    </row>
    <row r="332" spans="7:9" x14ac:dyDescent="0.2">
      <c r="G332" s="582"/>
      <c r="H332" s="475"/>
      <c r="I332" s="3"/>
    </row>
    <row r="333" spans="7:9" x14ac:dyDescent="0.2">
      <c r="G333" s="582"/>
      <c r="H333" s="475"/>
      <c r="I333" s="3"/>
    </row>
    <row r="334" spans="7:9" x14ac:dyDescent="0.2">
      <c r="G334" s="582"/>
      <c r="H334" s="475"/>
      <c r="I334" s="3"/>
    </row>
    <row r="335" spans="7:9" x14ac:dyDescent="0.2">
      <c r="G335" s="582"/>
      <c r="H335" s="475"/>
      <c r="I335" s="3"/>
    </row>
    <row r="336" spans="7:9" x14ac:dyDescent="0.2">
      <c r="G336" s="582"/>
      <c r="H336" s="475"/>
      <c r="I336" s="3"/>
    </row>
    <row r="337" spans="7:9" x14ac:dyDescent="0.2">
      <c r="G337" s="582"/>
      <c r="H337" s="475"/>
      <c r="I337" s="3"/>
    </row>
    <row r="338" spans="7:9" x14ac:dyDescent="0.2">
      <c r="G338" s="582"/>
      <c r="H338" s="475"/>
      <c r="I338" s="3"/>
    </row>
    <row r="339" spans="7:9" x14ac:dyDescent="0.2">
      <c r="G339" s="582"/>
      <c r="H339" s="475"/>
      <c r="I339" s="3"/>
    </row>
    <row r="340" spans="7:9" x14ac:dyDescent="0.2">
      <c r="G340" s="582"/>
      <c r="H340" s="475"/>
      <c r="I340" s="3"/>
    </row>
    <row r="341" spans="7:9" x14ac:dyDescent="0.2">
      <c r="G341" s="582"/>
      <c r="H341" s="475"/>
      <c r="I341" s="3"/>
    </row>
    <row r="342" spans="7:9" x14ac:dyDescent="0.2">
      <c r="G342" s="582"/>
      <c r="H342" s="475"/>
      <c r="I342" s="3"/>
    </row>
    <row r="343" spans="7:9" x14ac:dyDescent="0.2">
      <c r="G343" s="582"/>
      <c r="H343" s="475"/>
      <c r="I343" s="3"/>
    </row>
    <row r="344" spans="7:9" x14ac:dyDescent="0.2">
      <c r="G344" s="582"/>
      <c r="H344" s="475"/>
      <c r="I344" s="3"/>
    </row>
    <row r="345" spans="7:9" x14ac:dyDescent="0.2">
      <c r="G345" s="582"/>
      <c r="H345" s="475"/>
      <c r="I345" s="3"/>
    </row>
    <row r="346" spans="7:9" x14ac:dyDescent="0.2">
      <c r="G346" s="582"/>
      <c r="H346" s="475"/>
      <c r="I346" s="3"/>
    </row>
    <row r="347" spans="7:9" x14ac:dyDescent="0.2">
      <c r="G347" s="582"/>
      <c r="H347" s="475"/>
      <c r="I347" s="3"/>
    </row>
    <row r="348" spans="7:9" x14ac:dyDescent="0.2">
      <c r="G348" s="582"/>
      <c r="H348" s="475"/>
      <c r="I348" s="3"/>
    </row>
    <row r="349" spans="7:9" x14ac:dyDescent="0.2">
      <c r="G349" s="582"/>
      <c r="H349" s="475"/>
      <c r="I349" s="3"/>
    </row>
    <row r="350" spans="7:9" x14ac:dyDescent="0.2">
      <c r="G350" s="582"/>
      <c r="H350" s="475"/>
      <c r="I350" s="3"/>
    </row>
    <row r="351" spans="7:9" x14ac:dyDescent="0.2">
      <c r="G351" s="582"/>
      <c r="H351" s="475"/>
      <c r="I351" s="3"/>
    </row>
    <row r="352" spans="7:9" x14ac:dyDescent="0.2">
      <c r="G352" s="582"/>
      <c r="H352" s="475"/>
      <c r="I352" s="3"/>
    </row>
    <row r="353" spans="7:9" x14ac:dyDescent="0.2">
      <c r="G353" s="582"/>
      <c r="H353" s="475"/>
      <c r="I353" s="3"/>
    </row>
    <row r="354" spans="7:9" x14ac:dyDescent="0.2">
      <c r="G354" s="582"/>
      <c r="H354" s="475"/>
      <c r="I354" s="3"/>
    </row>
    <row r="355" spans="7:9" x14ac:dyDescent="0.2">
      <c r="G355" s="582"/>
      <c r="H355" s="475"/>
      <c r="I355" s="3"/>
    </row>
    <row r="356" spans="7:9" x14ac:dyDescent="0.2">
      <c r="G356" s="582"/>
      <c r="H356" s="475"/>
      <c r="I356" s="3"/>
    </row>
    <row r="357" spans="7:9" x14ac:dyDescent="0.2">
      <c r="G357" s="582"/>
      <c r="H357" s="475"/>
      <c r="I357" s="3"/>
    </row>
    <row r="358" spans="7:9" x14ac:dyDescent="0.2">
      <c r="G358" s="582"/>
      <c r="H358" s="475"/>
      <c r="I358" s="3"/>
    </row>
    <row r="359" spans="7:9" x14ac:dyDescent="0.2">
      <c r="G359" s="582"/>
      <c r="H359" s="475"/>
      <c r="I359" s="3"/>
    </row>
    <row r="360" spans="7:9" x14ac:dyDescent="0.2">
      <c r="G360" s="582"/>
      <c r="H360" s="475"/>
      <c r="I360" s="3"/>
    </row>
    <row r="361" spans="7:9" x14ac:dyDescent="0.2">
      <c r="G361" s="582"/>
      <c r="H361" s="475"/>
      <c r="I361" s="3"/>
    </row>
    <row r="362" spans="7:9" x14ac:dyDescent="0.2">
      <c r="G362" s="582"/>
      <c r="H362" s="475"/>
      <c r="I362" s="3"/>
    </row>
    <row r="363" spans="7:9" x14ac:dyDescent="0.2">
      <c r="G363" s="582"/>
      <c r="H363" s="475"/>
      <c r="I363" s="3"/>
    </row>
    <row r="364" spans="7:9" x14ac:dyDescent="0.2">
      <c r="G364" s="582"/>
      <c r="H364" s="475"/>
      <c r="I364" s="3"/>
    </row>
    <row r="365" spans="7:9" x14ac:dyDescent="0.2">
      <c r="G365" s="582"/>
      <c r="H365" s="475"/>
      <c r="I365" s="3"/>
    </row>
    <row r="366" spans="7:9" x14ac:dyDescent="0.2">
      <c r="G366" s="582"/>
      <c r="H366" s="475"/>
      <c r="I366" s="3"/>
    </row>
    <row r="367" spans="7:9" x14ac:dyDescent="0.2">
      <c r="G367" s="582"/>
      <c r="H367" s="475"/>
      <c r="I367" s="3"/>
    </row>
    <row r="368" spans="7:9" x14ac:dyDescent="0.2">
      <c r="G368" s="582"/>
      <c r="H368" s="475"/>
      <c r="I368" s="3"/>
    </row>
    <row r="369" spans="7:9" x14ac:dyDescent="0.2">
      <c r="G369" s="582"/>
      <c r="H369" s="475"/>
      <c r="I369" s="3"/>
    </row>
    <row r="370" spans="7:9" x14ac:dyDescent="0.2">
      <c r="G370" s="582"/>
      <c r="H370" s="475"/>
      <c r="I370" s="3"/>
    </row>
    <row r="371" spans="7:9" x14ac:dyDescent="0.2">
      <c r="G371" s="582"/>
      <c r="H371" s="475"/>
      <c r="I371" s="3"/>
    </row>
    <row r="372" spans="7:9" x14ac:dyDescent="0.2">
      <c r="G372" s="582"/>
      <c r="H372" s="475"/>
      <c r="I372" s="3"/>
    </row>
    <row r="373" spans="7:9" x14ac:dyDescent="0.2">
      <c r="G373" s="582"/>
      <c r="H373" s="475"/>
      <c r="I373" s="3"/>
    </row>
    <row r="374" spans="7:9" x14ac:dyDescent="0.2">
      <c r="G374" s="582"/>
      <c r="H374" s="475"/>
      <c r="I374" s="3"/>
    </row>
    <row r="375" spans="7:9" x14ac:dyDescent="0.2">
      <c r="G375" s="582"/>
      <c r="H375" s="475"/>
      <c r="I375" s="3"/>
    </row>
    <row r="376" spans="7:9" x14ac:dyDescent="0.2">
      <c r="G376" s="582"/>
      <c r="H376" s="475"/>
      <c r="I376" s="3"/>
    </row>
    <row r="377" spans="7:9" x14ac:dyDescent="0.2">
      <c r="G377" s="582"/>
      <c r="H377" s="475"/>
      <c r="I377" s="3"/>
    </row>
    <row r="378" spans="7:9" x14ac:dyDescent="0.2">
      <c r="G378" s="582"/>
      <c r="H378" s="475"/>
      <c r="I378" s="3"/>
    </row>
    <row r="379" spans="7:9" x14ac:dyDescent="0.2">
      <c r="G379" s="582"/>
      <c r="H379" s="475"/>
      <c r="I379" s="3"/>
    </row>
    <row r="380" spans="7:9" x14ac:dyDescent="0.2">
      <c r="G380" s="582"/>
      <c r="H380" s="475"/>
      <c r="I380" s="3"/>
    </row>
    <row r="381" spans="7:9" x14ac:dyDescent="0.2">
      <c r="G381" s="582"/>
      <c r="H381" s="475"/>
      <c r="I381" s="3"/>
    </row>
    <row r="382" spans="7:9" x14ac:dyDescent="0.2">
      <c r="G382" s="582"/>
      <c r="H382" s="475"/>
      <c r="I382" s="3"/>
    </row>
    <row r="383" spans="7:9" x14ac:dyDescent="0.2">
      <c r="G383" s="582"/>
      <c r="H383" s="475"/>
      <c r="I383" s="3"/>
    </row>
    <row r="384" spans="7:9" x14ac:dyDescent="0.2">
      <c r="G384" s="582"/>
      <c r="H384" s="475"/>
    </row>
  </sheetData>
  <protectedRanges>
    <protectedRange password="CC00" sqref="D29:D55 D19:D21 D59:D60 D62:D71 D73 D77:D89" name="Intervalo1_8_3_1_1_3"/>
    <protectedRange password="CC00" sqref="D56:D57" name="Intervalo1_7_1_1_1_1_1"/>
    <protectedRange password="CC00" sqref="D22:D25" name="Intervalo1_6_1_2_1_1_1"/>
    <protectedRange password="CC00" sqref="D26:D28" name="Intervalo1_8_1_1_1_1_1"/>
    <protectedRange password="CC00" sqref="D92 D128 D112:D114 D136:D137 D117:D120 D123:D124 D96:D99 D133:D134 D101:D103 D140:D146" name="Intervalo1_2_1_2_1_1_2"/>
    <protectedRange password="CC00" sqref="D109:D111" name="Intervalo1_1_1_1_1_1_1_1"/>
    <protectedRange password="CC00" sqref="D93:D95" name="Intervalo1_2_2_1_1_1_1"/>
    <protectedRange password="CC00" sqref="D107:D108 D104:D105" name="Intervalo1_2_3_1_1_1_3"/>
    <protectedRange password="CC00" sqref="D115:D116" name="Intervalo1_2_4_1_1_1_1"/>
    <protectedRange password="CC00" sqref="C180 C151:C162 C167:C168 C178 C173:C176" name="Intervalo1_2_2_1_1_1_1_1_2_1_1"/>
    <protectedRange password="CC00" sqref="C187:C190" name="Intervalo1_9_2_1_1_1_1_1_1_5_1_1"/>
    <protectedRange password="CC00" sqref="E19:E57 E59:E71 E73:E91" name="Intervalo1_3_4_1_6"/>
    <protectedRange password="CC00" sqref="E92:E104 E136:E137 E107:E134 E140:E146" name="Intervalo1_3_2_1_1_5"/>
    <protectedRange password="CC00" sqref="E151:E154 E173:E176" name="Intervalo1_3_2_1_1_1_1"/>
    <protectedRange password="CC00" sqref="I152:I189" name="Intervalo1_3_4_1_4_1"/>
    <protectedRange password="CC00" sqref="D61" name="Intervalo1_8_3_1_1_1_1"/>
    <protectedRange password="CC00" sqref="E105:E106" name="Intervalo1_3_2_1_1_3_1"/>
    <protectedRange password="CC00" sqref="D106" name="Intervalo1_2_3_1_1_1_2_1"/>
    <protectedRange password="CC00" sqref="D74:D76" name="Intervalo1_8_3_1_1_2_1"/>
    <protectedRange password="CC00" sqref="D135" name="Intervalo1_2_1_2_1_1_1_1"/>
    <protectedRange password="CC00" sqref="E135" name="Intervalo1_3_2_1_1_4_1"/>
    <protectedRange password="CC00" sqref="C177 C163:C166" name="Intervalo1_9_2_1_1_1_1_1_2_1_2_2_1"/>
    <protectedRange password="CC00" sqref="D151:D154" name="Intervalo1_3_4_2_1_1_1_1_1_1_3_1_1_1_1"/>
    <protectedRange password="CC00" sqref="D155:D158" name="Intervalo1_3_2_1_2_1_1_1_1_2_1_1_1"/>
    <protectedRange password="CC00" sqref="E155:E158" name="Intervalo1_3_2_1_1_1_1_1_1"/>
    <protectedRange password="CC00" sqref="E159:E162" name="Intervalo1_3_2_1_1_1_1_1_2"/>
    <protectedRange password="CC00" sqref="D159:D162" name="Intervalo1_3_4_2_1_1_1_1_1_1_4_1_2_1_1"/>
    <protectedRange password="CC00" sqref="E163:E166" name="Intervalo1_3_2_1_1_1_1_1_3"/>
    <protectedRange password="CC00" sqref="D163:D166" name="Intervalo1_3_4_2_1_1_1_1_1_1_4_1_2_1_1_1"/>
    <protectedRange password="CC00" sqref="D167:D168" name="Intervalo1_3_2_1_2_1_1_1_1_2_1_1_3"/>
    <protectedRange password="CC00" sqref="E167:E168" name="Intervalo1_3_2_1_1_1_1_1_5"/>
    <protectedRange password="CC00" sqref="D173:D176" name="Intervalo1_3_2_1_2_1_1_1_1_2_1_1_4"/>
    <protectedRange password="CC00" sqref="D177:D180" name="Intervalo1_3_2_1_2_1_1_1_1_2_1_1_5"/>
    <protectedRange password="CC00" sqref="E177:E179" name="Intervalo1_3_2_1_1_1_1_1_6"/>
    <protectedRange password="CC00" sqref="E180" name="Intervalo1_3_2_1_1_2_1_1"/>
    <protectedRange password="CC00" sqref="D181:D184" name="Intervalo1_2_2_2_1_1_1_1_1_1_1"/>
    <protectedRange password="CC00" sqref="C183:C184 C181" name="Intervalo1_2_2_2_1_1_1_1_3_1_1"/>
    <protectedRange password="CC00" sqref="C182" name="Intervalo1_2_2_2_1_1_1_1_1_1_2_1_1"/>
    <protectedRange password="CC00" sqref="E181:E184" name="Intervalo1_3_2_1_1_2_1_1_1"/>
    <protectedRange password="CC00" sqref="D185" name="Intervalo1_3_2_1_3_1_1_1_3_1_1_1"/>
    <protectedRange password="CC00" sqref="C185" name="Intervalo1_2_2_2_1_1_1_1_3_1_1_1"/>
    <protectedRange password="CC00" sqref="E185" name="Intervalo1_3_2_1_1_2_1_1_2"/>
    <protectedRange password="CC00" sqref="C186" name="Intervalo1_2_2_2_1_1_1_1_3_1_1_2"/>
    <protectedRange password="CC00" sqref="D186:D189" name="Intervalo1_3_2_1_3_1_1_1_3_1_1_2"/>
    <protectedRange password="CC00" sqref="E186:E189" name="Intervalo1_3_2_1_1_2_1_1_3"/>
    <protectedRange password="CC00" sqref="D169:D172" name="Intervalo1_3_2_1_2_1_1_1_1_2_1_1_1_3"/>
    <protectedRange password="CC00" sqref="C169:C172" name="Intervalo1_2_2_1_1_1_1_1_2_1_1_1_1_1"/>
    <protectedRange password="CC00" sqref="E169:E172" name="Intervalo1_3_2_1_1_1_1_1_1_3"/>
    <protectedRange password="CC00" sqref="D138:D139" name="Intervalo1_8_2_1_1_1_1_1"/>
    <protectedRange password="CC00" sqref="D58" name="Intervalo1_8_3_1_1"/>
    <protectedRange password="CC00" sqref="D148" name="Intervalo1_2_5_1_1_1"/>
    <protectedRange password="CC00" sqref="C148" name="Intervalo1_2_5_1_1_1_1"/>
    <protectedRange password="CC00" sqref="D147" name="Intervalo1_2_1_2_1_1_1_2"/>
  </protectedRanges>
  <mergeCells count="66">
    <mergeCell ref="H262:J262"/>
    <mergeCell ref="H263:J263"/>
    <mergeCell ref="H265:J265"/>
    <mergeCell ref="P18:P193"/>
    <mergeCell ref="P207:P211"/>
    <mergeCell ref="M254:S254"/>
    <mergeCell ref="P200:P203"/>
    <mergeCell ref="C82:C84"/>
    <mergeCell ref="C86:C88"/>
    <mergeCell ref="C96:C100"/>
    <mergeCell ref="C145:C146"/>
    <mergeCell ref="C136:C139"/>
    <mergeCell ref="C140:C144"/>
    <mergeCell ref="C89:C91"/>
    <mergeCell ref="C92:C94"/>
    <mergeCell ref="C101:C108"/>
    <mergeCell ref="C109:C111"/>
    <mergeCell ref="C112:C116"/>
    <mergeCell ref="C117:C118"/>
    <mergeCell ref="C119:C120"/>
    <mergeCell ref="S13:S14"/>
    <mergeCell ref="B15:K15"/>
    <mergeCell ref="M13:O13"/>
    <mergeCell ref="C19:C21"/>
    <mergeCell ref="P13:P14"/>
    <mergeCell ref="Q13:Q14"/>
    <mergeCell ref="R13:R14"/>
    <mergeCell ref="L13:L14"/>
    <mergeCell ref="T5:AB5"/>
    <mergeCell ref="P2:P3"/>
    <mergeCell ref="S2:S3"/>
    <mergeCell ref="C3:L3"/>
    <mergeCell ref="C4:L4"/>
    <mergeCell ref="C5:L5"/>
    <mergeCell ref="C6:L6"/>
    <mergeCell ref="C7:L7"/>
    <mergeCell ref="C8:L8"/>
    <mergeCell ref="C9:L9"/>
    <mergeCell ref="A13:K13"/>
    <mergeCell ref="C22:C25"/>
    <mergeCell ref="C26:C28"/>
    <mergeCell ref="B151:B171"/>
    <mergeCell ref="C133:C135"/>
    <mergeCell ref="C29:C37"/>
    <mergeCell ref="C38:C43"/>
    <mergeCell ref="C77:C79"/>
    <mergeCell ref="C44:C47"/>
    <mergeCell ref="C48:C51"/>
    <mergeCell ref="C52:C57"/>
    <mergeCell ref="C60:C63"/>
    <mergeCell ref="C64:C66"/>
    <mergeCell ref="C74:C75"/>
    <mergeCell ref="C67:C68"/>
    <mergeCell ref="C69:C72"/>
    <mergeCell ref="C80:C81"/>
    <mergeCell ref="B172:B188"/>
    <mergeCell ref="C173:C176"/>
    <mergeCell ref="C177:C180"/>
    <mergeCell ref="C181:C184"/>
    <mergeCell ref="C186:C189"/>
    <mergeCell ref="C169:C172"/>
    <mergeCell ref="C159:C162"/>
    <mergeCell ref="C163:C166"/>
    <mergeCell ref="C167:C168"/>
    <mergeCell ref="C151:C154"/>
    <mergeCell ref="C155:C15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3"/>
  <sheetViews>
    <sheetView topLeftCell="B1" zoomScale="98" zoomScaleNormal="98" workbookViewId="0">
      <selection activeCell="E31" sqref="E31"/>
    </sheetView>
  </sheetViews>
  <sheetFormatPr defaultRowHeight="15" x14ac:dyDescent="0.25"/>
  <cols>
    <col min="1" max="1" width="34.5703125" customWidth="1"/>
    <col min="2" max="2" width="13.140625" bestFit="1" customWidth="1"/>
    <col min="3" max="3" width="15.7109375" customWidth="1"/>
    <col min="4" max="4" width="17.5703125" bestFit="1" customWidth="1"/>
    <col min="5" max="5" width="17.85546875" customWidth="1"/>
    <col min="6" max="6" width="18.85546875" customWidth="1"/>
    <col min="7" max="8" width="18.5703125" customWidth="1"/>
    <col min="9" max="9" width="15.42578125" bestFit="1" customWidth="1"/>
    <col min="10" max="11" width="13.42578125" bestFit="1" customWidth="1"/>
  </cols>
  <sheetData>
    <row r="3" spans="1:9" x14ac:dyDescent="0.25">
      <c r="B3" s="493"/>
      <c r="C3" s="498" t="s">
        <v>521</v>
      </c>
      <c r="D3" s="498" t="s">
        <v>409</v>
      </c>
      <c r="E3" s="498" t="s">
        <v>522</v>
      </c>
      <c r="F3" s="700"/>
      <c r="G3" s="700"/>
      <c r="H3" s="700"/>
    </row>
    <row r="4" spans="1:9" ht="18" customHeight="1" x14ac:dyDescent="0.25">
      <c r="B4" s="494" t="s">
        <v>1</v>
      </c>
      <c r="C4" s="495">
        <f>GM_PAA_2025!H236</f>
        <v>0</v>
      </c>
      <c r="D4" s="496">
        <f>GM_PAA_2025!H237</f>
        <v>0</v>
      </c>
      <c r="E4" s="496">
        <f>C4-D4</f>
        <v>0</v>
      </c>
      <c r="F4" s="492"/>
      <c r="G4" s="492"/>
      <c r="H4" s="492"/>
    </row>
    <row r="5" spans="1:9" ht="19.5" customHeight="1" x14ac:dyDescent="0.25">
      <c r="B5" s="494" t="s">
        <v>432</v>
      </c>
      <c r="C5" s="495">
        <f>'DGPOG_PAA-2025'!H225</f>
        <v>568000</v>
      </c>
      <c r="D5" s="496">
        <f>'DGPOG_PAA-2025'!H226</f>
        <v>0</v>
      </c>
      <c r="E5" s="496">
        <f>C5-D5</f>
        <v>568000</v>
      </c>
      <c r="F5" s="492"/>
      <c r="G5" s="492"/>
      <c r="H5" s="492"/>
    </row>
    <row r="6" spans="1:9" ht="19.5" customHeight="1" x14ac:dyDescent="0.25">
      <c r="B6" s="494" t="s">
        <v>441</v>
      </c>
      <c r="C6" s="495">
        <f>'DGH_PAA-2025 '!H235</f>
        <v>440000</v>
      </c>
      <c r="D6" s="496">
        <f>'DGH_PAA-2025 '!H236</f>
        <v>0</v>
      </c>
      <c r="E6" s="496">
        <f>C6-D6</f>
        <v>440000</v>
      </c>
      <c r="F6" s="492"/>
      <c r="G6" s="492"/>
      <c r="H6" s="492"/>
    </row>
    <row r="7" spans="1:9" ht="18" customHeight="1" x14ac:dyDescent="0.25">
      <c r="B7" s="494" t="s">
        <v>452</v>
      </c>
      <c r="C7" s="495">
        <f>IGOTCI_PAA_2025!H252</f>
        <v>6391512</v>
      </c>
      <c r="D7" s="496">
        <f>IGOTCI_PAA_2025!H253</f>
        <v>0</v>
      </c>
      <c r="E7" s="496">
        <f>C7-D7</f>
        <v>6391512</v>
      </c>
      <c r="F7" s="492"/>
      <c r="G7" s="492"/>
      <c r="H7" s="492"/>
    </row>
    <row r="8" spans="1:9" ht="15.75" x14ac:dyDescent="0.25">
      <c r="B8" s="497"/>
      <c r="C8" s="499">
        <f>SUM(C4:C7)</f>
        <v>7399512</v>
      </c>
      <c r="D8" s="500">
        <f>SUM(D4:D7)</f>
        <v>0</v>
      </c>
      <c r="E8" s="500">
        <f>SUM(E4:E7)</f>
        <v>7399512</v>
      </c>
      <c r="F8" s="701"/>
      <c r="G8" s="701"/>
      <c r="H8" s="701"/>
    </row>
    <row r="9" spans="1:9" x14ac:dyDescent="0.25">
      <c r="E9" s="492"/>
      <c r="F9" s="492"/>
      <c r="G9" s="492"/>
      <c r="H9" s="492"/>
    </row>
    <row r="11" spans="1:9" x14ac:dyDescent="0.25">
      <c r="D11" s="261">
        <v>16320673</v>
      </c>
    </row>
    <row r="12" spans="1:9" x14ac:dyDescent="0.25">
      <c r="C12" s="491"/>
      <c r="E12" s="491">
        <f>+D11-C7</f>
        <v>9929161</v>
      </c>
      <c r="F12" s="491"/>
      <c r="G12" s="491"/>
      <c r="H12" s="491"/>
    </row>
    <row r="13" spans="1:9" x14ac:dyDescent="0.25">
      <c r="C13" s="491"/>
    </row>
    <row r="14" spans="1:9" x14ac:dyDescent="0.25">
      <c r="C14" s="491"/>
    </row>
    <row r="15" spans="1:9" x14ac:dyDescent="0.25">
      <c r="C15" s="491"/>
    </row>
    <row r="16" spans="1:9" x14ac:dyDescent="0.25">
      <c r="A16" s="494"/>
      <c r="B16" s="703" t="s">
        <v>1</v>
      </c>
      <c r="C16" s="704" t="s">
        <v>432</v>
      </c>
      <c r="D16" s="704" t="s">
        <v>441</v>
      </c>
      <c r="E16" s="703" t="s">
        <v>523</v>
      </c>
      <c r="F16" s="703" t="s">
        <v>524</v>
      </c>
      <c r="G16" s="703" t="s">
        <v>521</v>
      </c>
      <c r="H16" s="703" t="s">
        <v>409</v>
      </c>
      <c r="I16" s="703" t="s">
        <v>522</v>
      </c>
    </row>
    <row r="17" spans="1:11" x14ac:dyDescent="0.25">
      <c r="A17" s="494" t="s">
        <v>525</v>
      </c>
      <c r="B17" s="705">
        <v>104000</v>
      </c>
      <c r="C17" s="702">
        <f>168000+400000</f>
        <v>568000</v>
      </c>
      <c r="D17" s="702">
        <f>80000+360000</f>
        <v>440000</v>
      </c>
      <c r="E17" s="702">
        <v>80000</v>
      </c>
      <c r="F17" s="702">
        <v>215000</v>
      </c>
      <c r="G17" s="702">
        <f>+SUM(B17:F17)</f>
        <v>1407000</v>
      </c>
      <c r="H17" s="702">
        <v>0</v>
      </c>
      <c r="I17" s="702">
        <f>+G17-H17</f>
        <v>1407000</v>
      </c>
      <c r="K17" s="822"/>
    </row>
    <row r="18" spans="1:11" x14ac:dyDescent="0.25">
      <c r="A18" s="494" t="s">
        <v>526</v>
      </c>
      <c r="B18" s="741"/>
      <c r="C18" s="742">
        <v>1792620</v>
      </c>
      <c r="D18" s="742"/>
      <c r="E18" s="742"/>
      <c r="F18" s="742"/>
      <c r="G18" s="702">
        <f>+SUM(B18:F18)</f>
        <v>1792620</v>
      </c>
      <c r="H18" s="742"/>
      <c r="I18" s="742">
        <f>+G18-H18</f>
        <v>1792620</v>
      </c>
    </row>
    <row r="19" spans="1:11" x14ac:dyDescent="0.25">
      <c r="A19" s="494" t="s">
        <v>527</v>
      </c>
      <c r="B19" s="741"/>
      <c r="C19" s="742">
        <v>4520000</v>
      </c>
      <c r="D19" s="742"/>
      <c r="E19" s="742"/>
      <c r="F19" s="742"/>
      <c r="G19" s="702">
        <f>+SUM(B19:F19)</f>
        <v>4520000</v>
      </c>
      <c r="H19" s="742"/>
      <c r="I19" s="742">
        <f>+G19-H19</f>
        <v>4520000</v>
      </c>
    </row>
    <row r="20" spans="1:11" x14ac:dyDescent="0.25">
      <c r="A20" s="494" t="s">
        <v>534</v>
      </c>
      <c r="B20" s="742"/>
      <c r="C20" s="742"/>
      <c r="D20" s="742"/>
      <c r="E20" s="742"/>
      <c r="F20" s="742">
        <f>IGOTCI_PAA_2025!H226</f>
        <v>4996512</v>
      </c>
      <c r="G20" s="702">
        <f t="shared" ref="G20:G22" si="0">+SUM(B20:F20)</f>
        <v>4996512</v>
      </c>
      <c r="H20" s="742"/>
      <c r="I20" s="742">
        <f t="shared" ref="I20:I22" si="1">+G20-H20</f>
        <v>4996512</v>
      </c>
    </row>
    <row r="21" spans="1:11" x14ac:dyDescent="0.25">
      <c r="A21" s="494" t="s">
        <v>542</v>
      </c>
      <c r="B21" s="742"/>
      <c r="C21" s="742"/>
      <c r="D21" s="742"/>
      <c r="E21" s="742"/>
      <c r="F21" s="742">
        <f>IGOTCI_PAA_2025!H233</f>
        <v>500000</v>
      </c>
      <c r="G21" s="702">
        <f t="shared" si="0"/>
        <v>500000</v>
      </c>
      <c r="H21" s="742"/>
      <c r="I21" s="742">
        <f t="shared" si="1"/>
        <v>500000</v>
      </c>
    </row>
    <row r="22" spans="1:11" x14ac:dyDescent="0.25">
      <c r="A22" s="494" t="s">
        <v>544</v>
      </c>
      <c r="B22" s="742"/>
      <c r="C22" s="742"/>
      <c r="D22" s="742"/>
      <c r="E22" s="742"/>
      <c r="F22" s="742">
        <f>IGOTCI_PAA_2025!H247</f>
        <v>600000</v>
      </c>
      <c r="G22" s="702">
        <f t="shared" si="0"/>
        <v>600000</v>
      </c>
      <c r="H22" s="742"/>
      <c r="I22" s="742">
        <f t="shared" si="1"/>
        <v>600000</v>
      </c>
    </row>
    <row r="23" spans="1:11" x14ac:dyDescent="0.25">
      <c r="A23" s="494" t="s">
        <v>528</v>
      </c>
      <c r="B23" s="496">
        <f>SUM(B17:B19)</f>
        <v>104000</v>
      </c>
      <c r="C23" s="496">
        <f t="shared" ref="C23:H23" si="2">SUM(C17:C19)</f>
        <v>6880620</v>
      </c>
      <c r="D23" s="496">
        <f t="shared" si="2"/>
        <v>440000</v>
      </c>
      <c r="E23" s="496">
        <f t="shared" si="2"/>
        <v>80000</v>
      </c>
      <c r="F23" s="496">
        <f>SUM(F17:F22)</f>
        <v>6311512</v>
      </c>
      <c r="G23" s="496">
        <f>SUM(G17:G22)</f>
        <v>13816132</v>
      </c>
      <c r="H23" s="496">
        <f t="shared" si="2"/>
        <v>0</v>
      </c>
      <c r="I23" s="496">
        <f>SUM(I17:I22)</f>
        <v>13816132</v>
      </c>
      <c r="J23" s="822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GM_PAA_2025</vt:lpstr>
      <vt:lpstr>DGPOG_PAA-2025</vt:lpstr>
      <vt:lpstr>DGH_PAA-2025 </vt:lpstr>
      <vt:lpstr>IGOTCI_PAA_2025</vt:lpstr>
      <vt:lpstr>PAA_2025_Por Rubrica</vt:lpstr>
      <vt:lpstr>TOTAL</vt:lpstr>
      <vt:lpstr>'DGH_PAA-2025 '!Area_de_impressao</vt:lpstr>
      <vt:lpstr>'DGPOG_PAA-2025'!Area_de_impressao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MIHOT - Angela Venacio Furtado Goncalves</dc:creator>
  <cp:keywords/>
  <dc:description/>
  <cp:lastModifiedBy>maria.l.bettencourt</cp:lastModifiedBy>
  <cp:revision/>
  <cp:lastPrinted>2025-01-30T17:55:47Z</cp:lastPrinted>
  <dcterms:created xsi:type="dcterms:W3CDTF">2017-01-31T17:37:27Z</dcterms:created>
  <dcterms:modified xsi:type="dcterms:W3CDTF">2025-04-14T17:05:31Z</dcterms:modified>
  <cp:category/>
  <cp:contentStatus/>
</cp:coreProperties>
</file>