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CONTAS\TRIMESTRAL\2024\II TRIMESTRE\Impressâo\"/>
    </mc:Choice>
  </mc:AlternateContent>
  <bookViews>
    <workbookView xWindow="0" yWindow="0" windowWidth="24000" windowHeight="8175"/>
  </bookViews>
  <sheets>
    <sheet name="Mapa I_ Receitas do Estado" sheetId="1" r:id="rId1"/>
    <sheet name="Mapa II_ Despesas por Economica" sheetId="2" r:id="rId2"/>
    <sheet name="Mapa III_ Despesas por Organica" sheetId="3" r:id="rId3"/>
    <sheet name="Mapa IV_ Despesas por Funções" sheetId="4" r:id="rId4"/>
    <sheet name="Mapa VII_ Despesas por Programa" sheetId="5" r:id="rId5"/>
    <sheet name="Mapa XV_ Orçamento por Género" sheetId="6" r:id="rId6"/>
  </sheets>
  <externalReferences>
    <externalReference r:id="rId7"/>
    <externalReference r:id="rId8"/>
    <externalReference r:id="rId9"/>
    <externalReference r:id="rId10"/>
  </externalReferences>
  <definedNames>
    <definedName name="_" localSheetId="0" hidden="1">#REF!,#REF!,#REF!,#REF!,#REF!,#REF!,#REF!,#REF!</definedName>
    <definedName name="_" hidden="1">#REF!,#REF!,#REF!,#REF!,#REF!,#REF!,#REF!,#REF!</definedName>
    <definedName name="_________OFE2" localSheetId="0" hidden="1">#REF!</definedName>
    <definedName name="_________OFE2" localSheetId="5" hidden="1">#REF!</definedName>
    <definedName name="_________OFE2" hidden="1">#REF!</definedName>
    <definedName name="________OFE2" localSheetId="0" hidden="1">#REF!</definedName>
    <definedName name="________OFE2" localSheetId="5" hidden="1">#REF!</definedName>
    <definedName name="________OFE2" hidden="1">#REF!</definedName>
    <definedName name="_______OFE2" localSheetId="0" hidden="1">#REF!</definedName>
    <definedName name="_______OFE2" localSheetId="5" hidden="1">#REF!</definedName>
    <definedName name="_______OFE2" hidden="1">#REF!</definedName>
    <definedName name="______OFE2" localSheetId="0" hidden="1">#REF!</definedName>
    <definedName name="______OFE2" localSheetId="5" hidden="1">#REF!</definedName>
    <definedName name="______OFE2" hidden="1">#REF!</definedName>
    <definedName name="_____OFE2" localSheetId="0" hidden="1">#REF!</definedName>
    <definedName name="_____OFE2" localSheetId="5" hidden="1">#REF!</definedName>
    <definedName name="_____OFE2" hidden="1">#REF!</definedName>
    <definedName name="____OFE2" localSheetId="0" hidden="1">#REF!</definedName>
    <definedName name="____OFE2" localSheetId="5" hidden="1">#REF!</definedName>
    <definedName name="____OFE2" hidden="1">#REF!</definedName>
    <definedName name="___OFE2" localSheetId="0" hidden="1">#REF!</definedName>
    <definedName name="___OFE2" localSheetId="5" hidden="1">#REF!</definedName>
    <definedName name="___OFE2" hidden="1">#REF!</definedName>
    <definedName name="__1__123Graph_AChart_1A" localSheetId="0" hidden="1">#REF!</definedName>
    <definedName name="__1__123Graph_AChart_1A" localSheetId="5" hidden="1">#REF!</definedName>
    <definedName name="__1__123Graph_AChart_1A" hidden="1">#REF!</definedName>
    <definedName name="__123Graph_A" localSheetId="0" hidden="1">#REF!</definedName>
    <definedName name="__123Graph_A" localSheetId="5" hidden="1">#REF!</definedName>
    <definedName name="__123Graph_A" hidden="1">#REF!</definedName>
    <definedName name="__123Graph_ACurrent" localSheetId="0" hidden="1">#REF!</definedName>
    <definedName name="__123Graph_ACurrent" localSheetId="5" hidden="1">#REF!</definedName>
    <definedName name="__123Graph_ACurrent" hidden="1">#REF!</definedName>
    <definedName name="__123Graph_B" localSheetId="0" hidden="1">#REF!</definedName>
    <definedName name="__123Graph_B" localSheetId="5" hidden="1">#REF!</definedName>
    <definedName name="__123Graph_B" hidden="1">#REF!</definedName>
    <definedName name="__123Graph_BCurrent" localSheetId="0" hidden="1">#REF!</definedName>
    <definedName name="__123Graph_BCurrent" localSheetId="5" hidden="1">#REF!</definedName>
    <definedName name="__123Graph_BCurrent" hidden="1">#REF!</definedName>
    <definedName name="__123Graph_C" localSheetId="0" hidden="1">#REF!</definedName>
    <definedName name="__123Graph_C" localSheetId="5" hidden="1">#REF!</definedName>
    <definedName name="__123Graph_C" hidden="1">#REF!</definedName>
    <definedName name="__123Graph_D" localSheetId="0" hidden="1">#REF!</definedName>
    <definedName name="__123Graph_D" localSheetId="5" hidden="1">#REF!</definedName>
    <definedName name="__123Graph_D" hidden="1">#REF!</definedName>
    <definedName name="__123Graph_E" localSheetId="0" hidden="1">#REF!</definedName>
    <definedName name="__123Graph_E" localSheetId="5" hidden="1">#REF!</definedName>
    <definedName name="__123Graph_E" hidden="1">#REF!</definedName>
    <definedName name="__123Graph_F" localSheetId="0" hidden="1">#REF!</definedName>
    <definedName name="__123Graph_F" localSheetId="5" hidden="1">#REF!</definedName>
    <definedName name="__123Graph_F" hidden="1">#REF!</definedName>
    <definedName name="__123Graph_X" localSheetId="0" hidden="1">#REF!</definedName>
    <definedName name="__123Graph_X" localSheetId="5" hidden="1">#REF!</definedName>
    <definedName name="__123Graph_X" hidden="1">#REF!</definedName>
    <definedName name="__123Graph_XCurrent" localSheetId="0" hidden="1">#REF!</definedName>
    <definedName name="__123Graph_XCurrent" localSheetId="5" hidden="1">#REF!</definedName>
    <definedName name="__123Graph_XCurrent" hidden="1">#REF!</definedName>
    <definedName name="__2__123Graph_AChart_2A" localSheetId="0" hidden="1">#REF!</definedName>
    <definedName name="__2__123Graph_AChart_2A" localSheetId="5" hidden="1">#REF!</definedName>
    <definedName name="__2__123Graph_AChart_2A" hidden="1">#REF!</definedName>
    <definedName name="__3__123Graph_AChart_3A" localSheetId="0" hidden="1">#REF!</definedName>
    <definedName name="__3__123Graph_AChart_3A" localSheetId="5" hidden="1">#REF!</definedName>
    <definedName name="__3__123Graph_AChart_3A" hidden="1">#REF!</definedName>
    <definedName name="__4__123Graph_AChart_4A" localSheetId="0" hidden="1">#REF!</definedName>
    <definedName name="__4__123Graph_AChart_4A" localSheetId="5" hidden="1">#REF!</definedName>
    <definedName name="__4__123Graph_AChart_4A" hidden="1">#REF!</definedName>
    <definedName name="__5__123Graph_BChart_1A" localSheetId="0" hidden="1">#REF!</definedName>
    <definedName name="__5__123Graph_BChart_1A" localSheetId="5" hidden="1">#REF!</definedName>
    <definedName name="__5__123Graph_BChart_1A" hidden="1">#REF!</definedName>
    <definedName name="__OFE2" localSheetId="0" hidden="1">#REF!</definedName>
    <definedName name="__OFE2" localSheetId="5" hidden="1">#REF!</definedName>
    <definedName name="__OFE2" hidden="1">#REF!</definedName>
    <definedName name="_1_____123Graph_BChart_3A" localSheetId="0" hidden="1">#REF!</definedName>
    <definedName name="_1_____123Graph_BChart_3A" localSheetId="5" hidden="1">#REF!</definedName>
    <definedName name="_1_____123Graph_BChart_3A" hidden="1">#REF!</definedName>
    <definedName name="_1___123Graph_AChart_1A" localSheetId="0" hidden="1">#REF!</definedName>
    <definedName name="_1___123Graph_AChart_1A" localSheetId="5" hidden="1">#REF!</definedName>
    <definedName name="_1___123Graph_AChart_1A" hidden="1">#REF!</definedName>
    <definedName name="_1__123Graph_AChart_1A" localSheetId="0" hidden="1">#REF!</definedName>
    <definedName name="_1__123Graph_AChart_1A" localSheetId="5" hidden="1">#REF!</definedName>
    <definedName name="_1__123Graph_AChart_1A" hidden="1">#REF!</definedName>
    <definedName name="_10____123Graph_XChart_3A" localSheetId="0" hidden="1">#REF!</definedName>
    <definedName name="_10____123Graph_XChart_3A" localSheetId="5" hidden="1">#REF!</definedName>
    <definedName name="_10____123Graph_XChart_3A" hidden="1">#REF!</definedName>
    <definedName name="_10___123Graph_XChart_1A" localSheetId="0" hidden="1">#REF!</definedName>
    <definedName name="_10___123Graph_XChart_1A" localSheetId="5" hidden="1">#REF!</definedName>
    <definedName name="_10___123Graph_XChart_1A" hidden="1">#REF!</definedName>
    <definedName name="_10__123Graph_XChart_1A" localSheetId="0" hidden="1">#REF!</definedName>
    <definedName name="_10__123Graph_XChart_1A" localSheetId="5" hidden="1">#REF!</definedName>
    <definedName name="_10__123Graph_XChart_1A" hidden="1">#REF!</definedName>
    <definedName name="_10__123Graph_XChart_3A" localSheetId="0" hidden="1">#REF!</definedName>
    <definedName name="_10__123Graph_XChart_3A" localSheetId="5" hidden="1">#REF!</definedName>
    <definedName name="_10__123Graph_XChart_3A" hidden="1">#REF!</definedName>
    <definedName name="_11____123Graph_XChart_4A" localSheetId="0" hidden="1">#REF!</definedName>
    <definedName name="_11____123Graph_XChart_4A" localSheetId="5" hidden="1">#REF!</definedName>
    <definedName name="_11____123Graph_XChart_4A" hidden="1">#REF!</definedName>
    <definedName name="_11___123Graph_XChart_2A" localSheetId="0" hidden="1">#REF!</definedName>
    <definedName name="_11___123Graph_XChart_2A" localSheetId="5" hidden="1">#REF!</definedName>
    <definedName name="_11___123Graph_XChart_2A" hidden="1">#REF!</definedName>
    <definedName name="_11__123Graph_BChart_4A" localSheetId="0" hidden="1">#REF!</definedName>
    <definedName name="_11__123Graph_BChart_4A" localSheetId="5" hidden="1">#REF!</definedName>
    <definedName name="_11__123Graph_BChart_4A" hidden="1">#REF!</definedName>
    <definedName name="_11__123Graph_XChart_2A" localSheetId="0" hidden="1">#REF!</definedName>
    <definedName name="_11__123Graph_XChart_2A" localSheetId="5" hidden="1">#REF!</definedName>
    <definedName name="_11__123Graph_XChart_2A" hidden="1">#REF!</definedName>
    <definedName name="_11__123Graph_XChart_4A" localSheetId="0" hidden="1">#REF!</definedName>
    <definedName name="_11__123Graph_XChart_4A" localSheetId="5" hidden="1">#REF!</definedName>
    <definedName name="_11__123Graph_XChart_4A" hidden="1">#REF!</definedName>
    <definedName name="_12___123Graph_AChart_1A" localSheetId="0" hidden="1">#REF!</definedName>
    <definedName name="_12___123Graph_AChart_1A" localSheetId="5" hidden="1">#REF!</definedName>
    <definedName name="_12___123Graph_AChart_1A" hidden="1">#REF!</definedName>
    <definedName name="_12___123Graph_XChart_3A" localSheetId="0" hidden="1">#REF!</definedName>
    <definedName name="_12___123Graph_XChart_3A" localSheetId="5" hidden="1">#REF!</definedName>
    <definedName name="_12___123Graph_XChart_3A" hidden="1">#REF!</definedName>
    <definedName name="_12__123Graph_XChart_1A" localSheetId="0" hidden="1">#REF!</definedName>
    <definedName name="_12__123Graph_XChart_1A" localSheetId="5" hidden="1">#REF!</definedName>
    <definedName name="_12__123Graph_XChart_1A" hidden="1">#REF!</definedName>
    <definedName name="_12__123Graph_XChart_3A" localSheetId="0" hidden="1">#REF!</definedName>
    <definedName name="_12__123Graph_XChart_3A" localSheetId="5" hidden="1">#REF!</definedName>
    <definedName name="_12__123Graph_XChart_3A" hidden="1">#REF!</definedName>
    <definedName name="_13___123Graph_AChart_2A" localSheetId="0" hidden="1">#REF!</definedName>
    <definedName name="_13___123Graph_AChart_2A" localSheetId="5" hidden="1">#REF!</definedName>
    <definedName name="_13___123Graph_AChart_2A" hidden="1">#REF!</definedName>
    <definedName name="_13___123Graph_XChart_4A" localSheetId="0" hidden="1">#REF!</definedName>
    <definedName name="_13___123Graph_XChart_4A" localSheetId="5" hidden="1">#REF!</definedName>
    <definedName name="_13___123Graph_XChart_4A" hidden="1">#REF!</definedName>
    <definedName name="_13__123Graph_XChart_2A" localSheetId="0" hidden="1">#REF!</definedName>
    <definedName name="_13__123Graph_XChart_2A" localSheetId="5" hidden="1">#REF!</definedName>
    <definedName name="_13__123Graph_XChart_2A" hidden="1">#REF!</definedName>
    <definedName name="_13__123Graph_XChart_4A" localSheetId="0" hidden="1">#REF!</definedName>
    <definedName name="_13__123Graph_XChart_4A" localSheetId="5" hidden="1">#REF!</definedName>
    <definedName name="_13__123Graph_XChart_4A" hidden="1">#REF!</definedName>
    <definedName name="_14___123Graph_AChart_3A" localSheetId="0" hidden="1">#REF!</definedName>
    <definedName name="_14___123Graph_AChart_3A" localSheetId="5" hidden="1">#REF!</definedName>
    <definedName name="_14___123Graph_AChart_3A" hidden="1">#REF!</definedName>
    <definedName name="_14__123Graph_XChart_3A" localSheetId="0" hidden="1">#REF!</definedName>
    <definedName name="_14__123Graph_XChart_3A" localSheetId="5" hidden="1">#REF!</definedName>
    <definedName name="_14__123Graph_XChart_3A" hidden="1">#REF!</definedName>
    <definedName name="_15___123Graph_AChart_4A" localSheetId="0" hidden="1">#REF!</definedName>
    <definedName name="_15___123Graph_AChart_4A" localSheetId="5" hidden="1">#REF!</definedName>
    <definedName name="_15___123Graph_AChart_4A" hidden="1">#REF!</definedName>
    <definedName name="_15__123Graph_XChart_4A" localSheetId="0" hidden="1">#REF!</definedName>
    <definedName name="_15__123Graph_XChart_4A" localSheetId="5" hidden="1">#REF!</definedName>
    <definedName name="_15__123Graph_XChart_4A" hidden="1">#REF!</definedName>
    <definedName name="_16___123Graph_BChart_1A" localSheetId="0" hidden="1">#REF!</definedName>
    <definedName name="_16___123Graph_BChart_1A" localSheetId="5" hidden="1">#REF!</definedName>
    <definedName name="_16___123Graph_BChart_1A" hidden="1">#REF!</definedName>
    <definedName name="_17___123Graph_BChart_3A" localSheetId="0" hidden="1">#REF!</definedName>
    <definedName name="_17___123Graph_BChart_3A" localSheetId="5" hidden="1">#REF!</definedName>
    <definedName name="_17___123Graph_BChart_3A" hidden="1">#REF!</definedName>
    <definedName name="_18___123Graph_BChart_4A" localSheetId="0" hidden="1">#REF!</definedName>
    <definedName name="_18___123Graph_BChart_4A" localSheetId="5" hidden="1">#REF!</definedName>
    <definedName name="_18___123Graph_BChart_4A" hidden="1">#REF!</definedName>
    <definedName name="_19___123Graph_XChart_1A" localSheetId="0" hidden="1">#REF!</definedName>
    <definedName name="_19___123Graph_XChart_1A" localSheetId="5" hidden="1">#REF!</definedName>
    <definedName name="_19___123Graph_XChart_1A" hidden="1">#REF!</definedName>
    <definedName name="_2_____123Graph_BChart_4A" localSheetId="0" hidden="1">#REF!</definedName>
    <definedName name="_2_____123Graph_BChart_4A" localSheetId="5" hidden="1">#REF!</definedName>
    <definedName name="_2_____123Graph_BChart_4A" hidden="1">#REF!</definedName>
    <definedName name="_2___123Graph_AChart_2A" localSheetId="0" hidden="1">#REF!</definedName>
    <definedName name="_2___123Graph_AChart_2A" localSheetId="5" hidden="1">#REF!</definedName>
    <definedName name="_2___123Graph_AChart_2A" hidden="1">#REF!</definedName>
    <definedName name="_2__123Graph_AChart_2A" localSheetId="0" hidden="1">#REF!</definedName>
    <definedName name="_2__123Graph_AChart_2A" localSheetId="5" hidden="1">#REF!</definedName>
    <definedName name="_2__123Graph_AChart_2A" hidden="1">#REF!</definedName>
    <definedName name="_20___123Graph_XChart_2A" localSheetId="0" hidden="1">#REF!</definedName>
    <definedName name="_20___123Graph_XChart_2A" localSheetId="5" hidden="1">#REF!</definedName>
    <definedName name="_20___123Graph_XChart_2A" hidden="1">#REF!</definedName>
    <definedName name="_21___123Graph_XChart_3A" localSheetId="0" hidden="1">#REF!</definedName>
    <definedName name="_21___123Graph_XChart_3A" localSheetId="5" hidden="1">#REF!</definedName>
    <definedName name="_21___123Graph_XChart_3A" hidden="1">#REF!</definedName>
    <definedName name="_22___123Graph_XChart_4A" localSheetId="0" hidden="1">#REF!</definedName>
    <definedName name="_22___123Graph_XChart_4A" localSheetId="5" hidden="1">#REF!</definedName>
    <definedName name="_22___123Graph_XChart_4A" hidden="1">#REF!</definedName>
    <definedName name="_3____123Graph_AChart_1A" localSheetId="0" hidden="1">#REF!</definedName>
    <definedName name="_3____123Graph_AChart_1A" localSheetId="5" hidden="1">#REF!</definedName>
    <definedName name="_3____123Graph_AChart_1A" hidden="1">#REF!</definedName>
    <definedName name="_3___123Graph_AChart_3A" localSheetId="0" hidden="1">#REF!</definedName>
    <definedName name="_3___123Graph_AChart_3A" localSheetId="5" hidden="1">#REF!</definedName>
    <definedName name="_3___123Graph_AChart_3A" hidden="1">#REF!</definedName>
    <definedName name="_3__123Graph_AChart_3A" localSheetId="0" hidden="1">#REF!</definedName>
    <definedName name="_3__123Graph_AChart_3A" localSheetId="5" hidden="1">#REF!</definedName>
    <definedName name="_3__123Graph_AChart_3A" hidden="1">#REF!</definedName>
    <definedName name="_4____123Graph_AChart_2A" localSheetId="0" hidden="1">#REF!</definedName>
    <definedName name="_4____123Graph_AChart_2A" localSheetId="5" hidden="1">#REF!</definedName>
    <definedName name="_4____123Graph_AChart_2A" hidden="1">#REF!</definedName>
    <definedName name="_4___123Graph_AChart_4A" localSheetId="0" hidden="1">#REF!</definedName>
    <definedName name="_4___123Graph_AChart_4A" localSheetId="5" hidden="1">#REF!</definedName>
    <definedName name="_4___123Graph_AChart_4A" hidden="1">#REF!</definedName>
    <definedName name="_4__123Graph_AChart_4A" localSheetId="0" hidden="1">#REF!</definedName>
    <definedName name="_4__123Graph_AChart_4A" localSheetId="5" hidden="1">#REF!</definedName>
    <definedName name="_4__123Graph_AChart_4A" hidden="1">#REF!</definedName>
    <definedName name="_5____123Graph_AChart_3A" localSheetId="0" hidden="1">#REF!</definedName>
    <definedName name="_5____123Graph_AChart_3A" localSheetId="5" hidden="1">#REF!</definedName>
    <definedName name="_5____123Graph_AChart_3A" hidden="1">#REF!</definedName>
    <definedName name="_5___123Graph_BChart_1A" localSheetId="0" hidden="1">#REF!</definedName>
    <definedName name="_5___123Graph_BChart_1A" localSheetId="5" hidden="1">#REF!</definedName>
    <definedName name="_5___123Graph_BChart_1A" hidden="1">#REF!</definedName>
    <definedName name="_5__123Graph_BChart_1A" localSheetId="0" hidden="1">#REF!</definedName>
    <definedName name="_5__123Graph_BChart_1A" localSheetId="5" hidden="1">#REF!</definedName>
    <definedName name="_5__123Graph_BChart_1A" hidden="1">#REF!</definedName>
    <definedName name="_6____123Graph_AChart_4A" localSheetId="0" hidden="1">#REF!</definedName>
    <definedName name="_6____123Graph_AChart_4A" localSheetId="5" hidden="1">#REF!</definedName>
    <definedName name="_6____123Graph_AChart_4A" hidden="1">#REF!</definedName>
    <definedName name="_6__123Graph_BChart_3A" localSheetId="0" hidden="1">#REF!</definedName>
    <definedName name="_6__123Graph_BChart_3A" localSheetId="5" hidden="1">#REF!</definedName>
    <definedName name="_6__123Graph_BChart_3A" hidden="1">#REF!</definedName>
    <definedName name="_7____123Graph_BChart_1A" localSheetId="0" hidden="1">#REF!</definedName>
    <definedName name="_7____123Graph_BChart_1A" localSheetId="5" hidden="1">#REF!</definedName>
    <definedName name="_7____123Graph_BChart_1A" hidden="1">#REF!</definedName>
    <definedName name="_7___123Graph_BChart_3A" localSheetId="0" hidden="1">#REF!</definedName>
    <definedName name="_7___123Graph_BChart_3A" localSheetId="5" hidden="1">#REF!</definedName>
    <definedName name="_7___123Graph_BChart_3A" hidden="1">#REF!</definedName>
    <definedName name="_7__123Graph_BChart_3A" localSheetId="0" hidden="1">#REF!</definedName>
    <definedName name="_7__123Graph_BChart_3A" localSheetId="5" hidden="1">#REF!</definedName>
    <definedName name="_7__123Graph_BChart_3A" hidden="1">#REF!</definedName>
    <definedName name="_7__123Graph_BChart_4A" localSheetId="0" hidden="1">#REF!</definedName>
    <definedName name="_7__123Graph_BChart_4A" localSheetId="5" hidden="1">#REF!</definedName>
    <definedName name="_7__123Graph_BChart_4A" hidden="1">#REF!</definedName>
    <definedName name="_8____123Graph_XChart_1A" localSheetId="0" hidden="1">#REF!</definedName>
    <definedName name="_8____123Graph_XChart_1A" localSheetId="5" hidden="1">#REF!</definedName>
    <definedName name="_8____123Graph_XChart_1A" hidden="1">#REF!</definedName>
    <definedName name="_8__123Graph_BChart_3A" localSheetId="0" hidden="1">#REF!</definedName>
    <definedName name="_8__123Graph_BChart_3A" localSheetId="5" hidden="1">#REF!</definedName>
    <definedName name="_8__123Graph_BChart_3A" hidden="1">#REF!</definedName>
    <definedName name="_8__123Graph_XChart_1A" localSheetId="0" hidden="1">#REF!</definedName>
    <definedName name="_8__123Graph_XChart_1A" localSheetId="5" hidden="1">#REF!</definedName>
    <definedName name="_8__123Graph_XChart_1A" hidden="1">#REF!</definedName>
    <definedName name="_9____123Graph_XChart_2A" localSheetId="0" hidden="1">#REF!</definedName>
    <definedName name="_9____123Graph_XChart_2A" localSheetId="5" hidden="1">#REF!</definedName>
    <definedName name="_9____123Graph_XChart_2A" hidden="1">#REF!</definedName>
    <definedName name="_9___123Graph_BChart_4A" localSheetId="0" hidden="1">#REF!</definedName>
    <definedName name="_9___123Graph_BChart_4A" localSheetId="5" hidden="1">#REF!</definedName>
    <definedName name="_9___123Graph_BChart_4A" hidden="1">#REF!</definedName>
    <definedName name="_9__123Graph_BChart_4A" localSheetId="0" hidden="1">#REF!</definedName>
    <definedName name="_9__123Graph_BChart_4A" localSheetId="5" hidden="1">#REF!</definedName>
    <definedName name="_9__123Graph_BChart_4A" hidden="1">#REF!</definedName>
    <definedName name="_9__123Graph_XChart_2A" localSheetId="0" hidden="1">#REF!</definedName>
    <definedName name="_9__123Graph_XChart_2A" localSheetId="5" hidden="1">#REF!</definedName>
    <definedName name="_9__123Graph_XChart_2A" hidden="1">#REF!</definedName>
    <definedName name="_Fill" localSheetId="0" hidden="1">#REF!</definedName>
    <definedName name="_Fill" localSheetId="5" hidden="1">#REF!</definedName>
    <definedName name="_Fill" hidden="1">#REF!</definedName>
    <definedName name="_Fill1" localSheetId="0" hidden="1">#REF!</definedName>
    <definedName name="_Fill1" localSheetId="5" hidden="1">#REF!</definedName>
    <definedName name="_Fill1" hidden="1">#REF!</definedName>
    <definedName name="_filterd" localSheetId="0" hidden="1">#REF!</definedName>
    <definedName name="_filterd" localSheetId="5" hidden="1">#REF!</definedName>
    <definedName name="_filterd" hidden="1">#REF!</definedName>
    <definedName name="_xlnm._FilterDatabase" hidden="1">[2]C!$P$428:$T$428</definedName>
    <definedName name="_Key1" localSheetId="0" hidden="1">#REF!</definedName>
    <definedName name="_Key1" localSheetId="5" hidden="1">#REF!</definedName>
    <definedName name="_Key1" hidden="1">#REF!</definedName>
    <definedName name="_Key2" localSheetId="0" hidden="1">#REF!</definedName>
    <definedName name="_Key2" localSheetId="5" hidden="1">#REF!</definedName>
    <definedName name="_Key2" hidden="1">#REF!</definedName>
    <definedName name="_Key3" localSheetId="0" hidden="1">#REF!</definedName>
    <definedName name="_Key3" localSheetId="5" hidden="1">#REF!</definedName>
    <definedName name="_Key3" hidden="1">#REF!</definedName>
    <definedName name="_OFE2" localSheetId="0" hidden="1">#REF!</definedName>
    <definedName name="_OFE2" localSheetId="5" hidden="1">#REF!</definedName>
    <definedName name="_OFE2" hidden="1">#REF!</definedName>
    <definedName name="_Order1" hidden="1">255</definedName>
    <definedName name="_Order2" hidden="1">255</definedName>
    <definedName name="_Parse_In" localSheetId="0" hidden="1">#REF!</definedName>
    <definedName name="_Parse_In" localSheetId="5" hidden="1">#REF!</definedName>
    <definedName name="_Parse_In" hidden="1">#REF!</definedName>
    <definedName name="_Parse_Out" localSheetId="0" hidden="1">#REF!</definedName>
    <definedName name="_Parse_Out" localSheetId="5" hidden="1">#REF!</definedName>
    <definedName name="_Parse_Out" hidden="1">#REF!</definedName>
    <definedName name="_Regression_Int" hidden="1">1</definedName>
    <definedName name="_Regression_Out" localSheetId="0" hidden="1">#REF!</definedName>
    <definedName name="_Regression_Out" localSheetId="5" hidden="1">#REF!</definedName>
    <definedName name="_Regression_Out" hidden="1">#REF!</definedName>
    <definedName name="_Regression_X" localSheetId="0" hidden="1">#REF!</definedName>
    <definedName name="_Regression_X" localSheetId="5" hidden="1">#REF!</definedName>
    <definedName name="_Regression_X" hidden="1">#REF!</definedName>
    <definedName name="_Regression_Y" localSheetId="0" hidden="1">#REF!</definedName>
    <definedName name="_Regression_Y" localSheetId="5" hidden="1">#REF!</definedName>
    <definedName name="_Regression_Y" hidden="1">#REF!</definedName>
    <definedName name="_Sort" localSheetId="0" hidden="1">#REF!</definedName>
    <definedName name="_Sort" localSheetId="5" hidden="1">#REF!</definedName>
    <definedName name="_Sort" hidden="1">#REF!</definedName>
    <definedName name="´" hidden="1">#REF!,#REF!,#REF!,#REF!,#REF!,#REF!</definedName>
    <definedName name="a" localSheetId="0">#REF!</definedName>
    <definedName name="a" localSheetId="5">#REF!</definedName>
    <definedName name="a">#REF!</definedName>
    <definedName name="ab" localSheetId="0" hidden="1">#REF!</definedName>
    <definedName name="ab" localSheetId="5" hidden="1">#REF!</definedName>
    <definedName name="ab" hidden="1">#REF!</definedName>
    <definedName name="adfaedarew" localSheetId="0" hidden="1">{"SRB",#N/A,FALSE,"SRB"}</definedName>
    <definedName name="adfaedarew" hidden="1">{"SRB",#N/A,FALSE,"SRB"}</definedName>
    <definedName name="adfaedarew2" localSheetId="0" hidden="1">{"SRB",#N/A,FALSE,"SRB"}</definedName>
    <definedName name="adfaedarew2" hidden="1">{"SRB",#N/A,FALSE,"SRB"}</definedName>
    <definedName name="adfew" localSheetId="0" hidden="1">{"SRB",#N/A,FALSE,"SRB"}</definedName>
    <definedName name="adfew" hidden="1">{"SRB",#N/A,FALSE,"SRB"}</definedName>
    <definedName name="adfew2" localSheetId="0" hidden="1">{"SRB",#N/A,FALSE,"SRB"}</definedName>
    <definedName name="adfew2" hidden="1">{"SRB",#N/A,FALSE,"SRB"}</definedName>
    <definedName name="adfffff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adffffff" hidden="1">{"REDA",#N/A,FALSE,"REDA";"REDB",#N/A,FALSE,"REDB";"REDC",#N/A,FALSE,"REDC";"REDD",#N/A,FALSE,"REDD";"REDE",#N/A,FALSE,"REDE";"REDF",#N/A,FALSE,"REDF";"REDG",#N/A,FALSE,"REDG";"REDH",#N/A,FALSE,"REDH";"REDI",#N/A,FALSE,"REDI"}</definedName>
    <definedName name="adreacd" localSheetId="0" hidden="1">{"SRC",#N/A,FALSE,"SRC"}</definedName>
    <definedName name="adreacd" hidden="1">{"SRC",#N/A,FALSE,"SRC"}</definedName>
    <definedName name="adreacd2" localSheetId="0" hidden="1">{"SRC",#N/A,FALSE,"SRC"}</definedName>
    <definedName name="adreacd2" hidden="1">{"SRC",#N/A,FALSE,"SRC"}</definedName>
    <definedName name="adreadh" localSheetId="0" hidden="1">{"SRB",#N/A,FALSE,"SRB"}</definedName>
    <definedName name="adreadh" hidden="1">{"SRB",#N/A,FALSE,"SRB"}</definedName>
    <definedName name="adreadh2" localSheetId="0" hidden="1">{"SRB",#N/A,FALSE,"SRB"}</definedName>
    <definedName name="adreadh2" hidden="1">{"SRB",#N/A,FALSE,"SRB"}</definedName>
    <definedName name="adsfae" localSheetId="0" hidden="1">{"SRA",#N/A,FALSE,"SRA";"SRB",#N/A,FALSE,"SRB";"SRC",#N/A,FALSE,"SRC"}</definedName>
    <definedName name="adsfae" hidden="1">{"SRA",#N/A,FALSE,"SRA";"SRB",#N/A,FALSE,"SRB";"SRC",#N/A,FALSE,"SRC"}</definedName>
    <definedName name="adsfeafyhgtuhjt" localSheetId="0" hidden="1">{"SRD",#N/A,FALSE,"SRA"}</definedName>
    <definedName name="adsfeafyhgtuhjt" hidden="1">{"SRD",#N/A,FALSE,"SRA"}</definedName>
    <definedName name="aedg" localSheetId="0" hidden="1">{"SRA",#N/A,FALSE,"SRA"}</definedName>
    <definedName name="aedg" hidden="1">{"SRA",#N/A,FALSE,"SRA"}</definedName>
    <definedName name="aer" localSheetId="0" hidden="1">{"SRA",#N/A,FALSE,"SRA";"SRB",#N/A,FALSE,"SRB";"SRC",#N/A,FALSE,"SRC"}</definedName>
    <definedName name="aer" hidden="1">{"SRA",#N/A,FALSE,"SRA";"SRB",#N/A,FALSE,"SRB";"SRC",#N/A,FALSE,"SRC"}</definedName>
    <definedName name="afce" localSheetId="0" hidden="1">{"SRB",#N/A,FALSE,"SRB"}</definedName>
    <definedName name="afce" hidden="1">{"SRB",#N/A,FALSE,"SRB"}</definedName>
    <definedName name="annie" localSheetId="0" hidden="1">{"SRB",#N/A,FALSE,"SRB"}</definedName>
    <definedName name="annie" hidden="1">{"SRB",#N/A,FALSE,"SRB"}</definedName>
    <definedName name="annie2" hidden="1">#REF!,#REF!,#REF!,#REF!,#REF!,#REF!,#REF!,#REF!,#REF!</definedName>
    <definedName name="Anos_Empréstimo">#REF!</definedName>
    <definedName name="anscount" hidden="1">1</definedName>
    <definedName name="_xlnm.Print_Area" localSheetId="0">'Mapa I_ Receitas do Estado'!$A$2:$H$217</definedName>
    <definedName name="_xlnm.Print_Area" localSheetId="1">'Mapa II_ Despesas por Economica'!$A$1:$L$147</definedName>
    <definedName name="_xlnm.Print_Area" localSheetId="2">'Mapa III_ Despesas por Organica'!$A$1:$L$40</definedName>
    <definedName name="_xlnm.Print_Area" localSheetId="3">'Mapa IV_ Despesas por Funções'!$A$1:$L$101</definedName>
    <definedName name="_xlnm.Print_Area" localSheetId="4">'Mapa VII_ Despesas por Programa'!$A$1:$P$43</definedName>
    <definedName name="_xlnm.Print_Area" localSheetId="5">'Mapa XV_ Orçamento por Género'!$A$1:$O$43</definedName>
    <definedName name="_xlnm.Print_Area">'[3]Table 1'!#REF!</definedName>
    <definedName name="as" hidden="1">#REF!,#REF!,#REF!,#REF!,#REF!,#REF!</definedName>
    <definedName name="asdfe" localSheetId="0" hidden="1">{"SRB",#N/A,FALSE,"SRB"}</definedName>
    <definedName name="asdfe" hidden="1">{"SRB",#N/A,FALSE,"SRB"}</definedName>
    <definedName name="aserfdrew" localSheetId="0" hidden="1">{"SRC",#N/A,FALSE,"SRC"}</definedName>
    <definedName name="aserfdrew" hidden="1">{"SRC",#N/A,FALSE,"SRC"}</definedName>
    <definedName name="aserss" localSheetId="0" hidden="1">{"SRD",#N/A,FALSE,"SRD"}</definedName>
    <definedName name="aserss" hidden="1">{"SRD",#N/A,FALSE,"SRD"}</definedName>
    <definedName name="Bal_Fin">#REF!</definedName>
    <definedName name="Bal_Iní">#REF!</definedName>
    <definedName name="CampusP">#REF!</definedName>
    <definedName name="cb" localSheetId="0" hidden="1">{"SRB",#N/A,FALSE,"SRB"}</definedName>
    <definedName name="cb" hidden="1">{"SRB",#N/A,FALSE,"SRB"}</definedName>
    <definedName name="cc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cc" hidden="1">{"REDA",#N/A,FALSE,"REDA";"REDB",#N/A,FALSE,"REDB";"REDC",#N/A,FALSE,"REDC";"REDD",#N/A,FALSE,"REDD";"REDE",#N/A,FALSE,"REDE";"REDF",#N/A,FALSE,"REDF";"REDG",#N/A,FALSE,"REDG";"REDH",#N/A,FALSE,"REDH";"REDI",#N/A,FALSE,"REDI"}</definedName>
    <definedName name="celina" localSheetId="0" hidden="1">#REF!</definedName>
    <definedName name="celina" localSheetId="5" hidden="1">#REF!</definedName>
    <definedName name="celina" hidden="1">#REF!</definedName>
    <definedName name="Cenario21" localSheetId="5" hidden="1">#REF!,#REF!,#REF!,#REF!,#REF!,#REF!,#REF!,#REF!</definedName>
    <definedName name="Cenario21" hidden="1">#REF!,#REF!,#REF!,#REF!,#REF!,#REF!,#REF!,#REF!</definedName>
    <definedName name="cjhfrjhdfjhdfjhdf" localSheetId="0" hidden="1">#REF!</definedName>
    <definedName name="cjhfrjhdfjhdfjhdf" localSheetId="5" hidden="1">#REF!</definedName>
    <definedName name="cjhfrjhdfjhdfjhdf" hidden="1">#REF!</definedName>
    <definedName name="Claudia">#REF!</definedName>
    <definedName name="Code" localSheetId="0" hidden="1">#REF!</definedName>
    <definedName name="Code" localSheetId="5" hidden="1">#REF!</definedName>
    <definedName name="Code" hidden="1">#REF!</definedName>
    <definedName name="Composition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mposition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Contribuição_segurança_social">DATE(YEAR(#REF!),MONTH(#REF!)+Payment_Number,DAY(#REF!))</definedName>
    <definedName name="cv" localSheetId="0">{"Annually";"Semi-Annually";"Quarterly";"Bi-Monthly";"Monthly"}</definedName>
    <definedName name="cv">{"Annually";"Semi-Annually";"Quarterly";"Bi-Monthly";"Monthly"}</definedName>
    <definedName name="Cwvu.a." localSheetId="5" hidden="1">#REF!,#REF!,#REF!,#REF!,#REF!,#REF!</definedName>
    <definedName name="Cwvu.a." hidden="1">#REF!,#REF!,#REF!,#REF!,#REF!,#REF!</definedName>
    <definedName name="Cwvu.bop." localSheetId="5" hidden="1">#REF!,#REF!,#REF!,#REF!,#REF!,#REF!</definedName>
    <definedName name="Cwvu.bop." hidden="1">#REF!,#REF!,#REF!,#REF!,#REF!,#REF!</definedName>
    <definedName name="Cwvu.bop.sr." localSheetId="5" hidden="1">#REF!,#REF!,#REF!,#REF!,#REF!,#REF!</definedName>
    <definedName name="Cwvu.bop.sr." hidden="1">#REF!,#REF!,#REF!,#REF!,#REF!,#REF!</definedName>
    <definedName name="Cwvu.bopsdr.sr." localSheetId="5" hidden="1">#REF!,#REF!,#REF!,#REF!,#REF!,#REF!</definedName>
    <definedName name="Cwvu.bopsdr.sr." hidden="1">#REF!,#REF!,#REF!,#REF!,#REF!,#REF!</definedName>
    <definedName name="Cwvu.cotton." localSheetId="5" hidden="1">#REF!,#REF!,#REF!,#REF!,#REF!,#REF!,#REF!,#REF!</definedName>
    <definedName name="Cwvu.cotton." hidden="1">#REF!,#REF!,#REF!,#REF!,#REF!,#REF!,#REF!,#REF!</definedName>
    <definedName name="Cwvu.cottonall." localSheetId="5" hidden="1">#REF!,#REF!,#REF!,#REF!,#REF!,#REF!,#REF!</definedName>
    <definedName name="Cwvu.cottonall." hidden="1">#REF!,#REF!,#REF!,#REF!,#REF!,#REF!,#REF!</definedName>
    <definedName name="Cwvu.exportdetails." localSheetId="5" hidden="1">#REF!,#REF!,#REF!,#REF!,#REF!,#REF!,#REF!</definedName>
    <definedName name="Cwvu.exportdetails." hidden="1">#REF!,#REF!,#REF!,#REF!,#REF!,#REF!,#REF!</definedName>
    <definedName name="Cwvu.exports." localSheetId="5" hidden="1">#REF!,#REF!,#REF!,#REF!,#REF!,#REF!,#REF!,#REF!</definedName>
    <definedName name="Cwvu.exports." hidden="1">#REF!,#REF!,#REF!,#REF!,#REF!,#REF!,#REF!,#REF!</definedName>
    <definedName name="Cwvu.gold." localSheetId="5" hidden="1">#REF!,#REF!,#REF!,#REF!,#REF!,#REF!,#REF!,#REF!</definedName>
    <definedName name="Cwvu.gold." hidden="1">#REF!,#REF!,#REF!,#REF!,#REF!,#REF!,#REF!,#REF!</definedName>
    <definedName name="Cwvu.goldall." localSheetId="5" hidden="1">#REF!,#REF!,#REF!,#REF!,#REF!,#REF!,#REF!,#REF!</definedName>
    <definedName name="Cwvu.goldall." hidden="1">#REF!,#REF!,#REF!,#REF!,#REF!,#REF!,#REF!,#REF!</definedName>
    <definedName name="Cwvu.IMPORT." localSheetId="0" hidden="1">#REF!</definedName>
    <definedName name="Cwvu.IMPORT." localSheetId="5" hidden="1">#REF!</definedName>
    <definedName name="Cwvu.IMPORT." hidden="1">#REF!</definedName>
    <definedName name="Cwvu.imports." localSheetId="5" hidden="1">#REF!,#REF!,#REF!,#REF!,#REF!,#REF!,#REF!,#REF!,#REF!</definedName>
    <definedName name="Cwvu.imports." hidden="1">#REF!,#REF!,#REF!,#REF!,#REF!,#REF!,#REF!,#REF!,#REF!</definedName>
    <definedName name="Cwvu.importsall." localSheetId="5" hidden="1">#REF!,#REF!,#REF!,#REF!,#REF!,#REF!,#REF!,#REF!,#REF!</definedName>
    <definedName name="Cwvu.importsall." hidden="1">#REF!,#REF!,#REF!,#REF!,#REF!,#REF!,#REF!,#REF!,#REF!</definedName>
    <definedName name="Cwvu.tot." localSheetId="5" hidden="1">#REF!,#REF!,#REF!,#REF!,#REF!,#REF!</definedName>
    <definedName name="Cwvu.tot." hidden="1">#REF!,#REF!,#REF!,#REF!,#REF!,#REF!</definedName>
    <definedName name="D" localSheetId="0" hidden="1">{"Main Economic Indicators",#N/A,FALSE,"C"}</definedName>
    <definedName name="D" hidden="1">{"Main Economic Indicators",#N/A,FALSE,"C"}</definedName>
    <definedName name="d_" hidden="1">#REF!,#REF!,#REF!,#REF!,#REF!,#REF!,#REF!</definedName>
    <definedName name="Dados">#REF!</definedName>
    <definedName name="Data_Pag">#REF!</definedName>
    <definedName name="Data_Pag.">DATE(YEAR(#REF!),MONTH(#REF!)+Payment_Number,DAY(#REF!))</definedName>
    <definedName name="Data_Pagamento">DATE(YEAR(Início_Empréstimo),MONTH(Início_Empréstimo)+Payment_Number,DAY(Início_Empréstimo))</definedName>
    <definedName name="Data_Pagmt.">DATE(YEAR(#REF!),MONTH(#REF!)+Payment_Number,DAY(#REF!))</definedName>
    <definedName name="data1" localSheetId="0" hidden="1">#REF!</definedName>
    <definedName name="data1" localSheetId="5" hidden="1">#REF!</definedName>
    <definedName name="data1" hidden="1">#REF!</definedName>
    <definedName name="data2" localSheetId="0" hidden="1">#REF!</definedName>
    <definedName name="data2" localSheetId="5" hidden="1">#REF!</definedName>
    <definedName name="data2" hidden="1">#REF!</definedName>
    <definedName name="data3" localSheetId="0" hidden="1">#REF!</definedName>
    <definedName name="data3" localSheetId="5" hidden="1">#REF!</definedName>
    <definedName name="data3" hidden="1">#REF!</definedName>
    <definedName name="ddd" hidden="1">#REF!,#REF!,#REF!,#REF!,#REF!,#REF!</definedName>
    <definedName name="de" localSheetId="0" hidden="1">#REF!</definedName>
    <definedName name="de" hidden="1">#REF!</definedName>
    <definedName name="DECM">#REF!</definedName>
    <definedName name="Dez" localSheetId="0" hidden="1">#REF!</definedName>
    <definedName name="Dez" localSheetId="5" hidden="1">#REF!</definedName>
    <definedName name="Dez" hidden="1">#REF!</definedName>
    <definedName name="DEzl" localSheetId="0" hidden="1">#REF!</definedName>
    <definedName name="DEzl" hidden="1">#REF!</definedName>
    <definedName name="di" localSheetId="0" hidden="1">#REF!</definedName>
    <definedName name="di" localSheetId="5" hidden="1">#REF!</definedName>
    <definedName name="di" hidden="1">#REF!</definedName>
    <definedName name="Discount" localSheetId="0" hidden="1">#REF!</definedName>
    <definedName name="Discount" localSheetId="5" hidden="1">#REF!</definedName>
    <definedName name="Discount" hidden="1">#REF!</definedName>
    <definedName name="display_" localSheetId="0" hidden="1">#REF!</definedName>
    <definedName name="display_" hidden="1">#REF!</definedName>
    <definedName name="display_area_2" localSheetId="0" hidden="1">#REF!</definedName>
    <definedName name="display_area_2" localSheetId="5" hidden="1">#REF!</definedName>
    <definedName name="display_area_2" hidden="1">#REF!</definedName>
    <definedName name="Div" localSheetId="0" hidden="1">#REF!</definedName>
    <definedName name="Div" localSheetId="5" hidden="1">#REF!</definedName>
    <definedName name="Div" hidden="1">#REF!</definedName>
    <definedName name="DMXHUB" localSheetId="0">#REF!</definedName>
    <definedName name="DMXHUB" localSheetId="5">#REF!</definedName>
    <definedName name="DMXHUB">#REF!</definedName>
    <definedName name="ds" hidden="1">#REF!,#REF!,#REF!,#REF!,#REF!,#REF!,#REF!,#REF!</definedName>
    <definedName name="dsf" localSheetId="0" hidden="1">{"SRD",#N/A,FALSE,"SRD"}</definedName>
    <definedName name="dsf" hidden="1">{"SRD",#N/A,FALSE,"SRD"}</definedName>
    <definedName name="dsof" localSheetId="0" hidden="1">{"SRB",#N/A,FALSE,"SRB"}</definedName>
    <definedName name="dsof" hidden="1">{"SRB",#N/A,FALSE,"SRB"}</definedName>
    <definedName name="e" localSheetId="0" hidden="1">#REF!</definedName>
    <definedName name="e" localSheetId="5" hidden="1">#REF!</definedName>
    <definedName name="e" hidden="1">#REF!</definedName>
    <definedName name="ECAA">#REF!</definedName>
    <definedName name="Ecca">#REF!</definedName>
    <definedName name="Economica" localSheetId="0" hidden="1">#REF!</definedName>
    <definedName name="Economica" localSheetId="5" hidden="1">#REF!</definedName>
    <definedName name="Economica" hidden="1">#REF!</definedName>
    <definedName name="Edmir" hidden="1">#REF!,#REF!,#REF!,#REF!,#REF!,#REF!</definedName>
    <definedName name="EEEE" localSheetId="0" hidden="1">{"SRB",#N/A,FALSE,"SRB"}</definedName>
    <definedName name="EEEE" hidden="1">{"SRB",#N/A,FALSE,"SRB"}</definedName>
    <definedName name="EEEEE" localSheetId="0" hidden="1">{"SRD",#N/A,FALSE,"SRD"}</definedName>
    <definedName name="EEEEE" hidden="1">{"SRD",#N/A,FALSE,"SRD"}</definedName>
    <definedName name="EEEEEEE" localSheetId="0" hidden="1">{"SRC",#N/A,FALSE,"SRC"}</definedName>
    <definedName name="EEEEEEE" hidden="1">{"SRC",#N/A,FALSE,"SRC"}</definedName>
    <definedName name="ENG">#REF!</definedName>
    <definedName name="er" localSheetId="0" hidden="1">{"Main Economic Indicators",#N/A,FALSE,"C"}</definedName>
    <definedName name="er" hidden="1">{"Main Economic Indicators",#N/A,FALSE,"C"}</definedName>
    <definedName name="erajoip" localSheetId="0" hidden="1">{"SRB",#N/A,FALSE,"SRB"}</definedName>
    <definedName name="erajoip" hidden="1">{"SRB",#N/A,FALSE,"SRB"}</definedName>
    <definedName name="ergf" localSheetId="0" hidden="1">{"Main Economic Indicators",#N/A,FALSE,"C"}</definedName>
    <definedName name="ergf" hidden="1">{"Main Economic Indicators",#N/A,FALSE,"C"}</definedName>
    <definedName name="ergferger" localSheetId="0" hidden="1">{"Main Economic Indicators",#N/A,FALSE,"C"}</definedName>
    <definedName name="ergferger" hidden="1">{"Main Economic Indicators",#N/A,FALSE,"C"}</definedName>
    <definedName name="ert" localSheetId="0" hidden="1">{"SRC",#N/A,FALSE,"SRC"}</definedName>
    <definedName name="ert" hidden="1">{"SRC",#N/A,FALSE,"SRC"}</definedName>
    <definedName name="ew" hidden="1">#REF!,#REF!,#REF!,#REF!,#REF!,#REF!,#REF!</definedName>
    <definedName name="ew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ewt" hidden="1">{"REDA",#N/A,FALSE,"REDA";"REDB",#N/A,FALSE,"REDB";"REDC",#N/A,FALSE,"REDC";"REDD",#N/A,FALSE,"REDD";"REDE",#N/A,FALSE,"REDE";"REDF",#N/A,FALSE,"REDF";"REDG",#N/A,FALSE,"REDG";"REDH",#N/A,FALSE,"REDH";"REDI",#N/A,FALSE,"REDI"}</definedName>
    <definedName name="Ex_" hidden="1">#REF!,#REF!,#REF!,#REF!,#REF!,#REF!,#REF!,#REF!</definedName>
    <definedName name="Exe" hidden="1">#REF!,#REF!,#REF!,#REF!,#REF!,#REF!,#REF!,#REF!,#REF!</definedName>
    <definedName name="External_debt_indicators" localSheetId="0">#REF!:#REF!</definedName>
    <definedName name="External_debt_indicators" localSheetId="5">#REF!:#REF!</definedName>
    <definedName name="External_debt_indicators">#REF!:#REF!</definedName>
    <definedName name="f" localSheetId="0" hidden="1">{"Main Economic Indicators",#N/A,FALSE,"C"}</definedName>
    <definedName name="f" hidden="1">{"Main Economic Indicators",#N/A,FALSE,"C"}</definedName>
    <definedName name="fb" localSheetId="0" hidden="1">{"SRD",#N/A,FALSE,"SRA"}</definedName>
    <definedName name="fb" hidden="1">{"SRD",#N/A,FALSE,"SRA"}</definedName>
    <definedName name="FCode" localSheetId="0" hidden="1">#REF!</definedName>
    <definedName name="FCode" localSheetId="5" hidden="1">#REF!</definedName>
    <definedName name="FCode" hidden="1">#REF!</definedName>
    <definedName name="fddhfgjkljhlkjl" hidden="1">#REF!,#REF!,#REF!,#REF!,#REF!,#REF!</definedName>
    <definedName name="fdsbyg" localSheetId="0" hidden="1">{"SRA",#N/A,FALSE,"SRA"}</definedName>
    <definedName name="fdsbyg" hidden="1">{"SRA",#N/A,FALSE,"SRA"}</definedName>
    <definedName name="fergs" localSheetId="0" hidden="1">#REF!</definedName>
    <definedName name="fergs" localSheetId="5" hidden="1">#REF!</definedName>
    <definedName name="fergs" hidden="1">#REF!</definedName>
    <definedName name="fgyn" localSheetId="0" hidden="1">{"SRD",#N/A,FALSE,"SRD"}</definedName>
    <definedName name="fgyn" hidden="1">{"SRD",#N/A,FALSE,"SRD"}</definedName>
    <definedName name="fpdate" localSheetId="0">#REF!</definedName>
    <definedName name="fpdate" localSheetId="5">#REF!</definedName>
    <definedName name="fpdate">#REF!</definedName>
    <definedName name="frequency" localSheetId="0">{"Annually";"Semi-Annually";"Quarterly";"Bi-Monthly";"Monthly"}</definedName>
    <definedName name="frequency">{"Annually";"Semi-Annually";"Quarterly";"Bi-Monthly";"Monthly"}</definedName>
    <definedName name="hg" hidden="1">#REF!,#REF!,#REF!,#REF!,#REF!,#REF!,#REF!,#REF!</definedName>
    <definedName name="HiddenRows" localSheetId="0" hidden="1">#REF!</definedName>
    <definedName name="HiddenRows" localSheetId="5" hidden="1">#REF!</definedName>
    <definedName name="HiddenRows" hidden="1">#REF!</definedName>
    <definedName name="Honorários">DATE(YEAR(#REF!),MONTH(#REF!)+Payment_Number,DAY(#REF!))</definedName>
    <definedName name="hub" localSheetId="0">#REF!</definedName>
    <definedName name="hub" localSheetId="5">#REF!</definedName>
    <definedName name="hub">#REF!</definedName>
    <definedName name="Impressão_Total">#REF!</definedName>
    <definedName name="Início_Empréstimo">#REF!</definedName>
    <definedName name="JKHJK" localSheetId="0" hidden="1">{"SRD",#N/A,FALSE,"SRD"}</definedName>
    <definedName name="JKHJK" hidden="1">{"SRD",#N/A,FALSE,"SRD"}</definedName>
    <definedName name="jpo" localSheetId="0" hidden="1">{"SRB",#N/A,FALSE,"SRB"}</definedName>
    <definedName name="jpo" hidden="1">{"SRB",#N/A,FALSE,"SRB"}</definedName>
    <definedName name="Jur">#REF!</definedName>
    <definedName name="Juro_Acu">#REF!</definedName>
    <definedName name="Juro_Total">#REF!</definedName>
    <definedName name="kkkkk" hidden="1">#REF!,#REF!,#REF!,#REF!,#REF!,#REF!,#REF!,#REF!</definedName>
    <definedName name="Linha_Cabeçalho">ROW(#REF!)</definedName>
    <definedName name="loan_amount" localSheetId="0">#REF!</definedName>
    <definedName name="loan_amount" localSheetId="5">#REF!</definedName>
    <definedName name="loan_amount">#REF!</definedName>
    <definedName name="month" localSheetId="0" hidden="1">{"SRD",#N/A,FALSE,"SRA"}</definedName>
    <definedName name="month" hidden="1">{"SRD",#N/A,FALSE,"SRA"}</definedName>
    <definedName name="monthly" localSheetId="0" hidden="1">{"SRA",#N/A,FALSE,"SRA";"SRB",#N/A,FALSE,"SRB";"SRC",#N/A,FALSE,"SRC"}</definedName>
    <definedName name="monthly" hidden="1">{"SRA",#N/A,FALSE,"SRA";"SRB",#N/A,FALSE,"SRB";"SRC",#N/A,FALSE,"SRC"}</definedName>
    <definedName name="months_per_period" localSheetId="0">INDEX({12,6,3,2,1},MATCH(#REF!,'Mapa I_ Receitas do Estado'!frequency,0))</definedName>
    <definedName name="months_per_period">INDEX({12,6,3,2,1},MATCH(#REF!,[0]!frequency,0))</definedName>
    <definedName name="Municipio" localSheetId="0">#REF!</definedName>
    <definedName name="Municipio" localSheetId="5">#REF!</definedName>
    <definedName name="Municipio">#REF!</definedName>
    <definedName name="n">#REF!</definedName>
    <definedName name="neta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ta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NewMoneyIteration" localSheetId="0">#REF!,#REF!</definedName>
    <definedName name="NewMoneyIteration" localSheetId="5">#REF!,#REF!</definedName>
    <definedName name="NewMoneyIteration">#REF!,#REF!</definedName>
    <definedName name="nnn" localSheetId="0" hidden="1">{"Main Economic Indicators",#N/A,FALSE,"C"}</definedName>
    <definedName name="nnn" hidden="1">{"Main Economic Indicators",#N/A,FALSE,"C"}</definedName>
    <definedName name="nper">#N/A</definedName>
    <definedName name="Núm_Pag">#REF!</definedName>
    <definedName name="Núm_Pag_Por_Ano">#REF!</definedName>
    <definedName name="Número_de_Pagamentos">MATCH(0.01,Bal_Fin,-1)+1</definedName>
    <definedName name="ofe_cenario2" localSheetId="0">#REF!</definedName>
    <definedName name="ofe_cenario2">#REF!</definedName>
    <definedName name="OrderTable" localSheetId="0" hidden="1">#REF!</definedName>
    <definedName name="OrderTable" localSheetId="5" hidden="1">#REF!</definedName>
    <definedName name="OrderTable" hidden="1">#REF!</definedName>
    <definedName name="Pag_Agend">#REF!</definedName>
    <definedName name="Pag_Extra">#REF!</definedName>
    <definedName name="Pag_Total">#REF!</definedName>
    <definedName name="Pagamento_Mensal_Agendado">#REF!</definedName>
    <definedName name="Pagamentos_Extra_Agendados">#REF!</definedName>
    <definedName name="ParametrizacaoNome">#REF!</definedName>
    <definedName name="PARPA_Investimento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RPA_Investimento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AULO" localSheetId="0" hidden="1">#REF!</definedName>
    <definedName name="PAULO" localSheetId="5" hidden="1">#REF!</definedName>
    <definedName name="PAULO" hidden="1">#REF!</definedName>
    <definedName name="payment" localSheetId="0">#REF!</definedName>
    <definedName name="payment" localSheetId="5">#REF!</definedName>
    <definedName name="payment">#REF!</definedName>
    <definedName name="Payment_Needed">"Pagamento necessário"</definedName>
    <definedName name="periods_per_year" localSheetId="0">INDEX({1,2,4,6,12},MATCH(#REF!,'Mapa I_ Receitas do Estado'!frequency,0))</definedName>
    <definedName name="periods_per_year">INDEX({1,2,4,6,12},MATCH(#REF!,[0]!frequency,0))</definedName>
    <definedName name="PJ_2014" localSheetId="0" hidden="1">#REF!</definedName>
    <definedName name="PJ_2014" hidden="1">#REF!</definedName>
    <definedName name="Princ">#REF!</definedName>
    <definedName name="ProdForm" localSheetId="0" hidden="1">#REF!</definedName>
    <definedName name="ProdForm" localSheetId="5" hidden="1">#REF!</definedName>
    <definedName name="ProdForm" hidden="1">#REF!</definedName>
    <definedName name="Product" localSheetId="0" hidden="1">#REF!</definedName>
    <definedName name="Product" localSheetId="5" hidden="1">#REF!</definedName>
    <definedName name="Product" hidden="1">#REF!</definedName>
    <definedName name="Public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Public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qer5t" localSheetId="0" hidden="1">{"SRD",#N/A,FALSE,"SRD"}</definedName>
    <definedName name="qer5t" hidden="1">{"SRD",#N/A,FALSE,"SRD"}</definedName>
    <definedName name="qqq" localSheetId="0" hidden="1">{"Main Economic Indicators",#N/A,FALSE,"C"}</definedName>
    <definedName name="qqq" hidden="1">{"Main Economic Indicators",#N/A,FALSE,"C"}</definedName>
    <definedName name="Quantia_Empréstimo">#REF!</definedName>
    <definedName name="qwe" localSheetId="0" hidden="1">{"SRB",#N/A,FALSE,"SRB"}</definedName>
    <definedName name="qwe" hidden="1">{"SRB",#N/A,FALSE,"SRB"}</definedName>
    <definedName name="qwewqe" localSheetId="0" hidden="1">{"SRD",#N/A,FALSE,"SRA"}</definedName>
    <definedName name="qwewqe" hidden="1">{"SRD",#N/A,FALSE,"SRA"}</definedName>
    <definedName name="qwewqeqw" localSheetId="0" hidden="1">{"SRA",#N/A,FALSE,"SRA"}</definedName>
    <definedName name="qwewqeqw" hidden="1">{"SRA",#N/A,FALSE,"SRA"}</definedName>
    <definedName name="rate" localSheetId="0">#REF!</definedName>
    <definedName name="rate" localSheetId="5">#REF!</definedName>
    <definedName name="rate">#REF!</definedName>
    <definedName name="RCArea" localSheetId="0" hidden="1">#REF!</definedName>
    <definedName name="RCArea" localSheetId="5" hidden="1">#REF!</definedName>
    <definedName name="RCArea" hidden="1">#REF!</definedName>
    <definedName name="Recy" localSheetId="0" hidden="1">#REF!</definedName>
    <definedName name="Recy" localSheetId="5" hidden="1">#REF!</definedName>
    <definedName name="Recy" hidden="1">#REF!</definedName>
    <definedName name="REDTABB" localSheetId="0" hidden="1">{"SRB",#N/A,FALSE,"SRB"}</definedName>
    <definedName name="REDTABB" hidden="1">{"SRB",#N/A,FALSE,"SRB"}</definedName>
    <definedName name="Reimbursement">"Reembolso"</definedName>
    <definedName name="Reitoria">#REF!</definedName>
    <definedName name="Repor_Área_Impressão">OFFSET(Impressão_Total,0,0,Última_Linha)</definedName>
    <definedName name="ret" localSheetId="0" hidden="1">{"SRA",#N/A,FALSE,"SRA"}</definedName>
    <definedName name="ret" hidden="1">{"SRA",#N/A,FALSE,"SRA"}</definedName>
    <definedName name="rgsrt" localSheetId="0" hidden="1">{"SRC",#N/A,FALSE,"SRC"}</definedName>
    <definedName name="rgsrt" hidden="1">{"SRC",#N/A,FALSE,"SRC"}</definedName>
    <definedName name="RRR" localSheetId="0" hidden="1">{"SRA",#N/A,FALSE,"SRA"}</definedName>
    <definedName name="RRR" hidden="1">{"SRA",#N/A,FALSE,"SRA"}</definedName>
    <definedName name="rtr" localSheetId="0" hidden="1">{"Main Economic Indicators",#N/A,FALSE,"C"}</definedName>
    <definedName name="rtr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Rwvu.Export." localSheetId="0" hidden="1">#REF!,#REF!</definedName>
    <definedName name="Rwvu.Export." localSheetId="5" hidden="1">#REF!,#REF!</definedName>
    <definedName name="Rwvu.Export." hidden="1">#REF!,#REF!</definedName>
    <definedName name="Rwvu.IMPORT." localSheetId="0" hidden="1">#REF!</definedName>
    <definedName name="Rwvu.IMPORT." localSheetId="5" hidden="1">#REF!</definedName>
    <definedName name="Rwvu.IMPORT." hidden="1">#REF!</definedName>
    <definedName name="Rwvu.Print." hidden="1">#N/A</definedName>
    <definedName name="ry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ry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s" localSheetId="0" hidden="1">#REF!</definedName>
    <definedName name="s" hidden="1">#REF!</definedName>
    <definedName name="sAD" localSheetId="0" hidden="1">{"SRB",#N/A,FALSE,"SRB"}</definedName>
    <definedName name="sAD" hidden="1">{"SRB",#N/A,FALSE,"SRB"}</definedName>
    <definedName name="sdf" localSheetId="0" hidden="1">{"Main Economic Indicators",#N/A,FALSE,"C"}</definedName>
    <definedName name="sdf" hidden="1">{"Main Economic Indicators",#N/A,FALSE,"C"}</definedName>
    <definedName name="sersa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sersa" hidden="1">{"REDA",#N/A,FALSE,"REDA";"REDB",#N/A,FALSE,"REDB";"REDC",#N/A,FALSE,"REDC";"REDD",#N/A,FALSE,"REDD";"REDE",#N/A,FALSE,"REDE";"REDF",#N/A,FALSE,"REDF";"REDG",#N/A,FALSE,"REDG";"REDH",#N/A,FALSE,"REDH";"REDI",#N/A,FALSE,"REDI"}</definedName>
    <definedName name="sf_ksd" localSheetId="0" hidden="1">#REF!</definedName>
    <definedName name="sf_ksd" hidden="1">#REF!</definedName>
    <definedName name="SpecialPrice" localSheetId="0" hidden="1">#REF!</definedName>
    <definedName name="SpecialPrice" localSheetId="5" hidden="1">#REF!</definedName>
    <definedName name="SpecialPrice" hidden="1">#REF!</definedName>
    <definedName name="t" localSheetId="0" hidden="1">{"Main Economic Indicators",#N/A,FALSE,"C"}</definedName>
    <definedName name="t" hidden="1">{"Main Economic Indicators",#N/A,FALSE,"C"}</definedName>
    <definedName name="Taxa_Juro">#REF!</definedName>
    <definedName name="Taxa_Juro_Agendada">#REF!</definedName>
    <definedName name="tbl_ProdInfo" localSheetId="0" hidden="1">#REF!</definedName>
    <definedName name="tbl_ProdInfo" localSheetId="5" hidden="1">#REF!</definedName>
    <definedName name="tbl_ProdInfo" hidden="1">#REF!</definedName>
    <definedName name="term" localSheetId="0">#REF!</definedName>
    <definedName name="term" localSheetId="5">#REF!</definedName>
    <definedName name="term">#REF!</definedName>
    <definedName name="TEST" localSheetId="0" hidden="1">{"SRD",#N/A,FALSE,"SRA"}</definedName>
    <definedName name="TEST" hidden="1">{"SRD",#N/A,FALSE,"SRA"}</definedName>
    <definedName name="titi" localSheetId="0" hidden="1">#REF!</definedName>
    <definedName name="titi" localSheetId="5" hidden="1">#REF!</definedName>
    <definedName name="titi" hidden="1">#REF!</definedName>
    <definedName name="_xlnm.Print_Titles" localSheetId="0">'Mapa I_ Receitas do Estado'!$2:$9</definedName>
    <definedName name="_xlnm.Print_Titles" localSheetId="1">'Mapa II_ Despesas por Economica'!$1:$6</definedName>
    <definedName name="_xlnm.Print_Titles" localSheetId="2">'Mapa III_ Despesas por Organica'!$1:$7</definedName>
    <definedName name="_xlnm.Print_Titles" localSheetId="3">'Mapa IV_ Despesas por Funções'!$1:$5</definedName>
    <definedName name="_xlnm.Print_Titles" localSheetId="4">'Mapa VII_ Despesas por Programa'!$A:$B,'Mapa VII_ Despesas por Programa'!$1:$9</definedName>
    <definedName name="_xlnm.Print_Titles" localSheetId="5">'Mapa XV_ Orçamento por Género'!$A:$A</definedName>
    <definedName name="_xlnm.Print_Titles">[4]SUMMARY!$B$1:$D$65536,[4]SUMMARY!$A$3:$IV$5</definedName>
    <definedName name="TRANSPORTES">#REF!</definedName>
    <definedName name="ttt" localSheetId="0" hidden="1">{"Main Economic Indicators",#N/A,FALSE,"C"}</definedName>
    <definedName name="ttt" hidden="1">{"Main Economic Indicators",#N/A,FALSE,"C"}</definedName>
    <definedName name="tttt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tttttt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tttttttt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tttttttt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Última_Linha">IF(Valores_Introduzidos,Linha_Cabeçalho+Número_de_Pagamentos,Linha_Cabeçalho)</definedName>
    <definedName name="Valores_Introduzidos">IF(Quantia_Empréstimo*Taxa_Juro*Anos_Empréstimo*Início_Empréstimo&gt;0,1,0)</definedName>
    <definedName name="vcdf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vcdf" hidden="1">{"REDA",#N/A,FALSE,"REDA";"REDB",#N/A,FALSE,"REDB";"REDC",#N/A,FALSE,"REDC";"REDD",#N/A,FALSE,"REDD";"REDE",#N/A,FALSE,"REDE";"REDF",#N/A,FALSE,"REDF";"REDG",#N/A,FALSE,"REDG";"REDH",#N/A,FALSE,"REDH";"REDI",#N/A,FALSE,"REDI"}</definedName>
    <definedName name="w" localSheetId="0" hidden="1">{"SRD",#N/A,FALSE,"SRA"}</definedName>
    <definedName name="w" hidden="1">{"SRD",#N/A,FALSE,"SRA"}</definedName>
    <definedName name="wert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" hidden="1">{"REDA",#N/A,FALSE,"REDA";"REDB",#N/A,FALSE,"REDB";"REDC",#N/A,FALSE,"REDC";"REDD",#N/A,FALSE,"REDD";"REDE",#N/A,FALSE,"REDE";"REDF",#N/A,FALSE,"REDF";"REDG",#N/A,FALSE,"REDG";"REDH",#N/A,FALSE,"REDH";"REDI",#N/A,FALSE,"REDI"}</definedName>
    <definedName name="wertr" localSheetId="0" hidden="1">{"SRB",#N/A,FALSE,"SRB"}</definedName>
    <definedName name="wertr" hidden="1">{"SRB",#N/A,FALSE,"SRB"}</definedName>
    <definedName name="wertwer" localSheetId="0" hidden="1">{"SRB",#N/A,FALSE,"SRB"}</definedName>
    <definedName name="wertwer" hidden="1">{"SRB",#N/A,FALSE,"SRB"}</definedName>
    <definedName name="wetwww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etwww" hidden="1">{"REDA",#N/A,FALSE,"REDA";"REDB",#N/A,FALSE,"REDB";"REDC",#N/A,FALSE,"REDC";"REDD",#N/A,FALSE,"REDD";"REDE",#N/A,FALSE,"REDE";"REDF",#N/A,FALSE,"REDF";"REDG",#N/A,FALSE,"REDG";"REDH",#N/A,FALSE,"REDH";"REDI",#N/A,FALSE,"REDI"}</definedName>
    <definedName name="wret" localSheetId="0" hidden="1">{"SRD",#N/A,FALSE,"SRD"}</definedName>
    <definedName name="wret" hidden="1">{"SRD",#N/A,FALSE,"SRD"}</definedName>
    <definedName name="wretre" localSheetId="0" hidden="1">{"SRB",#N/A,FALSE,"SRB"}</definedName>
    <definedName name="wretre" hidden="1">{"SRB",#N/A,FALSE,"SRB"}</definedName>
    <definedName name="wretwr" localSheetId="0" hidden="1">{"SRD",#N/A,FALSE,"SRA"}</definedName>
    <definedName name="wretwr" hidden="1">{"SRD",#N/A,FALSE,"SRA"}</definedName>
    <definedName name="wretwret" localSheetId="0" hidden="1">{"SRA",#N/A,FALSE,"SRA";"SRB",#N/A,FALSE,"SRB";"SRC",#N/A,FALSE,"SRC"}</definedName>
    <definedName name="wretwret" hidden="1">{"SRA",#N/A,FALSE,"SRA";"SRB",#N/A,FALSE,"SRB";"SRC",#N/A,FALSE,"SRC"}</definedName>
    <definedName name="wretwretret" localSheetId="0" hidden="1">{"SRB",#N/A,FALSE,"SRB"}</definedName>
    <definedName name="wretwretret" hidden="1">{"SRB",#N/A,FALSE,"SRB"}</definedName>
    <definedName name="wrn.cn." localSheetId="0" hidden="1">{"CN",#N/A,FALSE,"SEFI"}</definedName>
    <definedName name="wrn.cn." hidden="1">{"CN",#N/A,FALSE,"SEFI"}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wrn.Print._.Tabelas." localSheetId="0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Print._.Tabelas." hidden="1">{#N/A,#N/A,FALSE,"Ind. Selecc.";#N/A,#N/A,FALSE,"Nec Fin Ext";#N/A,#N/A,FALSE,"Tab-3";#N/A,#N/A,FALSE,"Tab-4";#N/A,#N/A,FALSE,"Tab-5";#N/A,#N/A,FALSE,"Tab-6";#N/A,#N/A,FALSE,"Tab-7";#N/A,#N/A,FALSE,"Tab-8";#N/A,#N/A,FALSE,"Tab-9";#N/A,#N/A,FALSE,"Tab-10";#N/A,#N/A,FALSE,"Tab-11";#N/A,#N/A,FALSE,"IVA";#N/A,#N/A,FALSE,"Tab-13";#N/A,#N/A,FALSE,"Tab-14";#N/A,#N/A,FALSE,"Tab-15"}</definedName>
    <definedName name="wrn.RED." localSheetId="0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." hidden="1">{"REDA",#N/A,FALSE,"REDA";"REDB",#N/A,FALSE,"REDB";"REDC",#N/A,FALSE,"REDC";"REDD",#N/A,FALSE,"REDD";"REDE",#N/A,FALSE,"REDE";"REDF",#N/A,FALSE,"REDF";"REDG",#N/A,FALSE,"REDG";"REDH",#N/A,FALSE,"REDH";"REDI",#N/A,FALSE,"REDI"}</definedName>
    <definedName name="wrn.red97." localSheetId="0" hidden="1">{"red33",#N/A,FALSE,"Sheet1"}</definedName>
    <definedName name="wrn.red97." hidden="1">{"red33",#N/A,FALSE,"Sheet1"}</definedName>
    <definedName name="wrn.st1." localSheetId="0" hidden="1">{"ST1",#N/A,FALSE,"SOURCE"}</definedName>
    <definedName name="wrn.st1." hidden="1">{"ST1",#N/A,FALSE,"SOURCE"}</definedName>
    <definedName name="wrn.STAFF._.REPORT." localSheetId="0" hidden="1">{"SRA",#N/A,FALSE,"SRA";"SRB",#N/A,FALSE,"SRB";"SRC",#N/A,FALSE,"SRC"}</definedName>
    <definedName name="wrn.STAFF._.REPORT." hidden="1">{"SRA",#N/A,FALSE,"SRA";"SRB",#N/A,FALSE,"SRB";"SRC",#N/A,FALSE,"SRC"}</definedName>
    <definedName name="wrn.STAFF_REPORT_TABLES." localSheetId="0" hidden="1">{"SR_tbs",#N/A,FALSE,"MGSSEI";"SR_tbs",#N/A,FALSE,"MGSBOX";"SR_tbs",#N/A,FALSE,"MGSOCIND"}</definedName>
    <definedName name="wrn.STAFF_REPORT_TABLES." hidden="1">{"SR_tbs",#N/A,FALSE,"MGSSEI";"SR_tbs",#N/A,FALSE,"MGSBOX";"SR_tbs",#N/A,FALSE,"MGSOCIND"}</definedName>
    <definedName name="wrn.Stat._.Annex._.02." localSheetId="0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n.Stat._.Annex._.02." hidden="1">{"Tbl1",#N/A,FALSE,"Tbls1, 2, 3, 4";"Tbl2",#N/A,FALSE,"Tbls1, 2, 3, 4";"Tbl3",#N/A,FALSE,"Tbls1, 2, 3, 4";"Tbl4",#N/A,FALSE,"Tbls1, 2, 3, 4";"Tbl4a",#N/A,FALSE,"Tbls1, 2, 3, 4";"Tbl5",#N/A,FALSE,"Tbl5";"Tbl6",#N/A,FALSE,"Tbl6";"Tbl7",#N/A,FALSE,"Tbl7";"Tbl8",#N/A,FALSE,"Tbl8";"Tbl8b",#N/A,FALSE,"Tbl8";"Tbl9",#N/A,FALSE,"Tbl9";"Tbl10",#N/A,FALSE,"Tbl10";"Tbl11",#N/A,FALSE,"Tbl11";"Tbl12",#N/A,FALSE,"Tbl12";"Tbl13",#N/A,FALSE,"Tbl13";"Tbl14",#N/A,FALSE,"Tbl14";"Tbl15",#N/A,FALSE,"Tbl15";"Tbl16",#N/A,FALSE,"Tbl16";"Tbl17",#N/A,FALSE,"Tbl17";"Tbl18",#N/A,FALSE,"Tbl18";"Tbl18a",#N/A,FALSE,"Tbl18";"Tbl19",#N/A,FALSE,"Tbl19";"Tbl20",#N/A,FALSE,"Tbl20";"Tbl21",#N/A,FALSE,"Tbls21, 22, 23";"Tbl21b",#N/A,FALSE,"Tbls21, 22, 23";"Tbl22",#N/A,FALSE,"Tbls21, 22, 23";"Tbl23",#N/A,FALSE,"Tbls21, 22, 23";"Tbl24",#N/A,FALSE,"Tbl24";"Tbl25",#N/A,FALSE,"Tbl25";"Tbl26",#N/A,FALSE,"Tbl26";"Tbl27",#N/A,FALSE,"Tbl27";"Tbl28",#N/A,FALSE,"Tbl28";"Tbl29",#N/A,FALSE,"Tbl29";"Tbl30",#N/A,FALSE,"Tbl30";"Tbl31",#N/A,FALSE,"Tbl31";"Tbl32",#N/A,FALSE,"Tbl32"}</definedName>
    <definedName name="wrtret" localSheetId="0" hidden="1">{"SRA",#N/A,FALSE,"SRA";"SRB",#N/A,FALSE,"SRB";"SRC",#N/A,FALSE,"SRC"}</definedName>
    <definedName name="wrtret" hidden="1">{"SRA",#N/A,FALSE,"SRA";"SRB",#N/A,FALSE,"SRB";"SRC",#N/A,FALSE,"SRC"}</definedName>
    <definedName name="wvu.a." localSheetId="0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a." hidden="1">{TRUE,TRUE,-0.5,-14.75,603,365.25,FALSE,TRUE,TRUE,TRUE,0,1,#N/A,1,#N/A,35.1857142857143,25.2777777777778,1,FALSE,FALSE,3,TRUE,1,FALSE,100,"Swvu.a.","ACwvu.a.",#N/A,FALSE,FALSE,0.75,0.5,0.5,0.75,1,"","",FALSE,FALSE,FALSE,FALSE,1,#N/A,1,1,"=R20C2:R127C52",FALSE,"Rwvu.a.","Cwvu.a.",FALSE,FALSE,FALSE,1,300,300,FALSE,FALSE,TRUE,TRUE,TRUE}</definedName>
    <definedName name="wvu.bop." localSheetId="0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" hidden="1">{TRUE,TRUE,-0.5,-14.75,603,365.25,FALSE,TRUE,TRUE,TRUE,0,36,#N/A,106,#N/A,25.6666666666667,25.2941176470588,1,FALSE,FALSE,3,TRUE,1,FALSE,100,"Swvu.bop.","ACwvu.bop.",#N/A,FALSE,FALSE,0.75,0.5,0.5,0.75,1,"","",FALSE,FALSE,FALSE,FALSE,1,#N/A,1,1,"=R20C2:R127C52",FALSE,"Rwvu.bop.","Cwvu.bop.",FALSE,FALSE,FALSE,1,300,300,FALSE,FALSE,TRUE,TRUE,TRUE}</definedName>
    <definedName name="wvu.bop.sr." localSheetId="0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.sr." hidden="1">{TRUE,TRUE,-0.5,-14.75,603,365.25,FALSE,TRUE,TRUE,TRUE,0,114,#N/A,71,#N/A,9.26229508196721,35.4117647058824,1,FALSE,FALSE,3,TRUE,1,FALSE,100,"Swvu.bop.sr.","ACwvu.bop.sr.",#N/A,FALSE,FALSE,0.75,0.5,0.5,0.75,1,"","",FALSE,FALSE,FALSE,FALSE,1,#N/A,1,1,"=R20C2:R127C52",FALSE,"Rwvu.bop.sr.","Cwvu.bop.sr.",FALSE,FALSE,FALSE,1,300,300,FALSE,FALSE,TRUE,TRUE,TRUE}</definedName>
    <definedName name="wvu.bopsdr.sr." localSheetId="0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bopsdr.sr." hidden="1">{TRUE,TRUE,-0.5,-14.75,603,365.25,FALSE,TRUE,TRUE,TRUE,0,123,#N/A,71,#N/A,12.2786885245902,35.4117647058824,1,FALSE,FALSE,3,TRUE,1,FALSE,100,"Swvu.bopsdr.sr.","ACwvu.bopsdr.sr.",#N/A,FALSE,FALSE,0.75,0.5,0.5,0.75,1,"","",FALSE,FALSE,FALSE,FALSE,1,#N/A,1,1,"=R20C2:R127C52",FALSE,"Rwvu.bopsdr.sr.","Cwvu.bopsdr.sr.",FALSE,FALSE,FALSE,1,300,300,FALSE,FALSE,TRUE,TRUE,TRUE}</definedName>
    <definedName name="wvu.cotton." localSheetId="0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." hidden="1">{TRUE,TRUE,-1.25,-15.5,484.5,300,FALSE,TRUE,TRUE,TRUE,0,46,#N/A,366,#N/A,18.536231884058,19.8333333333333,1,FALSE,FALSE,3,TRUE,1,FALSE,100,"Swvu.cotton.","ACwvu.cotton.",#N/A,FALSE,FALSE,0.75,0.5,0.5,0.75,1,"","",FALSE,FALSE,FALSE,FALSE,1,#N/A,1,1,"=R259C2:R319C52",FALSE,"Rwvu.cotton.","Cwvu.cotton.",FALSE,FALSE,FALSE,1,300,300,FALSE,FALSE,TRUE,TRUE,TRUE}</definedName>
    <definedName name="wvu.cottonall." localSheetId="0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cottonall." hidden="1">{TRUE,TRUE,-0.5,-14.75,603,379.5,FALSE,TRUE,TRUE,TRUE,0,92,#N/A,347,#N/A,17.0983606557377,26.2941176470588,1,FALSE,FALSE,3,TRUE,1,FALSE,100,"Swvu.cottonall.","ACwvu.cottonall.",#N/A,FALSE,FALSE,0.75,0.5,0.5,0.75,2,"","",FALSE,FALSE,FALSE,FALSE,1,#N/A,1,1,"=R327C2:R366C106",FALSE,"Rwvu.cottonall.","Cwvu.cottonall.",FALSE,FALSE,FALSE,1,300,300,FALSE,FALSE,TRUE,TRUE,TRUE}</definedName>
    <definedName name="wvu.Export." localSheetId="0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." hidden="1">{TRUE,TRUE,-0.5,-14.75,483,237.75,FALSE,TRUE,TRUE,TRUE,0,28,#N/A,5,#N/A,8.25974025974026,15.3529411764706,1,FALSE,FALSE,3,TRUE,1,FALSE,100,"Swvu.Export.","ACwvu.Export.",#N/A,FALSE,FALSE,0.75,0.75,1,1,2,"","&amp;R&amp;F&amp;A&amp;D&amp;T",FALSE,FALSE,FALSE,FALSE,1,#N/A,1,1,"=R55C83:R126C121",FALSE,"Rwvu.Export.",#N/A,FALSE,FALSE,FALSE,1,65532,300,FALSE,FALSE,TRUE,TRUE,TRUE}</definedName>
    <definedName name="wvu.exportdetails." localSheetId="0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details." hidden="1">{TRUE,TRUE,-0.5,-14.75,603,379.5,FALSE,TRUE,TRUE,TRUE,0,95,#N/A,229,#N/A,15.2295081967213,26.4705882352941,1,FALSE,FALSE,3,TRUE,1,FALSE,100,"Swvu.exportdetails.","ACwvu.exportdetails.",#N/A,FALSE,FALSE,0.75,0.5,0.5,0.75,1,"","",FALSE,FALSE,FALSE,FALSE,1,#N/A,1,1,"=R20C2:R127C52",FALSE,"Rwvu.exportdetails.","Cwvu.exportdetails.",FALSE,FALSE,FALSE,1,300,300,FALSE,FALSE,TRUE,TRUE,TRUE}</definedName>
    <definedName name="wvu.exports." localSheetId="0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exports." hidden="1">{TRUE,TRUE,-1.25,-15.5,484.5,300,FALSE,TRUE,TRUE,TRUE,0,51,#N/A,236,#N/A,16.536231884058,20.1176470588235,1,FALSE,FALSE,3,TRUE,1,FALSE,100,"Swvu.exports.","ACwvu.exports.",#N/A,FALSE,FALSE,0.75,0.5,0.5,0.75,1,"","",FALSE,FALSE,FALSE,FALSE,1,#N/A,1,1,"=R20C2:R127C52",FALSE,"Rwvu.exports.","Cwvu.exports.",FALSE,FALSE,FALSE,1,300,300,FALSE,FALSE,TRUE,TRUE,TRUE}</definedName>
    <definedName name="wvu.gold." localSheetId="0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." hidden="1">{TRUE,TRUE,-1.25,-15.5,484.5,300,FALSE,TRUE,TRUE,TRUE,0,42,#N/A,314,#N/A,20.3768115942029,20.0588235294118,1,FALSE,FALSE,3,TRUE,1,FALSE,100,"Swvu.gold.","ACwvu.gold.",#N/A,FALSE,FALSE,0.75,0.5,0.5,0.75,1,"","",FALSE,FALSE,FALSE,FALSE,1,#N/A,1,1,"=R259C2:R319C52",FALSE,"Rwvu.gold.","Cwvu.gold.",FALSE,FALSE,FALSE,1,300,300,FALSE,FALSE,TRUE,TRUE,TRUE}</definedName>
    <definedName name="wvu.goldall." localSheetId="0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goldall." hidden="1">{TRUE,TRUE,-0.5,-14.75,603,379.5,FALSE,TRUE,TRUE,TRUE,0,105,#N/A,300,#N/A,12.016393442623,26.4117647058824,1,FALSE,FALSE,3,TRUE,1,FALSE,100,"Swvu.goldall.","ACwvu.goldall.",#N/A,FALSE,FALSE,0.75,0.5,0.5,0.75,1,"","",FALSE,FALSE,FALSE,FALSE,1,#N/A,1,1,"=R259C2:R319C52",FALSE,"Rwvu.goldall.","Cwvu.goldall.",FALSE,FALSE,FALSE,1,300,300,FALSE,FALSE,TRUE,TRUE,TRUE}</definedName>
    <definedName name="wvu.Hypotheses." localSheetId="0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Hypotheses." hidden="1">{TRUE,TRUE,-0.5,-14.75,603,379.5,FALSE,TRUE,TRUE,TRUE,0,6,#N/A,51,#N/A,12.25,26.5294117647059,1,FALSE,FALSE,3,TRUE,1,FALSE,100,"Swvu.Hypotheses.","ACwvu.Hypotheses.",#N/A,FALSE,FALSE,1.25,1,0.6,1,1,"","",FALSE,FALSE,FALSE,FALSE,1,#N/A,1,1,"=R1C4:R68C15",FALSE,#N/A,#N/A,FALSE,FALSE,FALSE,1,65532,300,FALSE,FALSE,TRUE,TRUE,TRUE}</definedName>
    <definedName name="wvu.IMPORT." localSheetId="0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." hidden="1">{TRUE,TRUE,-0.5,-14.75,483,261,FALSE,TRUE,TRUE,TRUE,0,3,26,1,270,2,3,4,TRUE,TRUE,3,TRUE,1,TRUE,100,"Swvu.IMPORT.","ACwvu.IMPORT.",#N/A,FALSE,FALSE,0.2,0.3,0.5,0.5,2,"","",FALSE,FALSE,FALSE,FALSE,1,45,#N/A,#N/A,FALSE,FALSE,"Rwvu.IMPORT.","Cwvu.IMPORT.",FALSE,FALSE,TRUE,1,300,300,FALSE,FALSE,TRUE,TRUE,TRUE}</definedName>
    <definedName name="wvu.imports." localSheetId="0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." hidden="1">{TRUE,TRUE,-1.25,-15.5,484.5,300,FALSE,TRUE,TRUE,TRUE,0,37,#N/A,447,#N/A,20.3623188405797,19.1764705882353,1,FALSE,FALSE,3,TRUE,1,FALSE,100,"Swvu.imports.","ACwvu.imports.",#N/A,FALSE,FALSE,0.75,0.5,0.5,0.75,1,"","",FALSE,FALSE,FALSE,FALSE,1,#N/A,1,1,"=R370C2:R457C52",FALSE,"Rwvu.imports.","Cwvu.imports.",FALSE,FALSE,FALSE,1,300,300,FALSE,FALSE,TRUE,TRUE,TRUE}</definedName>
    <definedName name="wvu.importsall." localSheetId="0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importsall." hidden="1">{TRUE,TRUE,-0.5,-14.75,603,379.5,FALSE,TRUE,TRUE,TRUE,0,102,#N/A,460,#N/A,11.6229508196721,25.5294117647059,1,FALSE,FALSE,3,TRUE,1,FALSE,100,"Swvu.importsall.","ACwvu.importsall.",#N/A,FALSE,FALSE,0.75,0.5,0.5,0.75,1,"","",FALSE,FALSE,FALSE,FALSE,1,#N/A,1,1,"=R370C2:R457C52",FALSE,"Rwvu.importsall.","Cwvu.importsall.",FALSE,FALSE,FALSE,1,300,300,FALSE,FALSE,TRUE,TRUE,TRUE}</definedName>
    <definedName name="wvu.Print." localSheetId="0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tot." localSheetId="0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wvu.tot." hidden="1">{TRUE,TRUE,-0.5,-14.75,603,379.5,FALSE,TRUE,TRUE,TRUE,0,32,#N/A,811,#N/A,25.6811594202899,26.4705882352941,1,FALSE,FALSE,3,TRUE,1,FALSE,100,"Swvu.tot.","ACwvu.tot.",#N/A,FALSE,FALSE,0.75,0.5,0.5,0.75,1,"","",FALSE,FALSE,FALSE,FALSE,1,#N/A,1,1,"=R790C2:R832C52",FALSE,"Rwvu.tot.","Cwvu.tot.",FALSE,FALSE,FALSE,1,300,300,FALSE,FALSE,TRUE,TRUE,TRUE}</definedName>
    <definedName name="xcvcxbcvbcbc" localSheetId="0" hidden="1">#REF!</definedName>
    <definedName name="xcvcxbcvbcbc" hidden="1">#REF!</definedName>
    <definedName name="xyz" localSheetId="0" hidden="1">{"SRB",#N/A,FALSE,"SRB"}</definedName>
    <definedName name="xyz" hidden="1">{"SRB",#N/A,FALSE,"SRB"}</definedName>
    <definedName name="y" localSheetId="0" hidden="1">{"Main Economic Indicators",#N/A,FALSE,"C"}</definedName>
    <definedName name="y" hidden="1">{"Main Economic Indicators",#N/A,FALSE,"C"}</definedName>
    <definedName name="Z_00C67BFA_FEDD_11D1_98B3_00C04FC96ABD_.wvu.Rows" localSheetId="5" hidden="1">#REF!,#REF!,#REF!,#REF!,#REF!,#REF!</definedName>
    <definedName name="Z_00C67BFA_FEDD_11D1_98B3_00C04FC96ABD_.wvu.Rows" hidden="1">#REF!,#REF!,#REF!,#REF!,#REF!,#REF!</definedName>
    <definedName name="Z_00C67BFB_FEDD_11D1_98B3_00C04FC96ABD_.wvu.Rows" localSheetId="5" hidden="1">#REF!,#REF!,#REF!,#REF!,#REF!,#REF!</definedName>
    <definedName name="Z_00C67BFB_FEDD_11D1_98B3_00C04FC96ABD_.wvu.Rows" hidden="1">#REF!,#REF!,#REF!,#REF!,#REF!,#REF!</definedName>
    <definedName name="Z_00C67BFC_FEDD_11D1_98B3_00C04FC96ABD_.wvu.Rows" localSheetId="5" hidden="1">#REF!,#REF!,#REF!,#REF!,#REF!,#REF!</definedName>
    <definedName name="Z_00C67BFC_FEDD_11D1_98B3_00C04FC96ABD_.wvu.Rows" hidden="1">#REF!,#REF!,#REF!,#REF!,#REF!,#REF!</definedName>
    <definedName name="Z_00C67BFD_FEDD_11D1_98B3_00C04FC96ABD_.wvu.Rows" localSheetId="5" hidden="1">#REF!,#REF!,#REF!,#REF!,#REF!,#REF!</definedName>
    <definedName name="Z_00C67BFD_FEDD_11D1_98B3_00C04FC96ABD_.wvu.Rows" hidden="1">#REF!,#REF!,#REF!,#REF!,#REF!,#REF!</definedName>
    <definedName name="Z_00C67BFE_FEDD_11D1_98B3_00C04FC96ABD_.wvu.Rows" localSheetId="5" hidden="1">#REF!,#REF!,#REF!,#REF!,#REF!,#REF!,#REF!,#REF!</definedName>
    <definedName name="Z_00C67BFE_FEDD_11D1_98B3_00C04FC96ABD_.wvu.Rows" hidden="1">#REF!,#REF!,#REF!,#REF!,#REF!,#REF!,#REF!,#REF!</definedName>
    <definedName name="Z_00C67BFF_FEDD_11D1_98B3_00C04FC96ABD_.wvu.Rows" localSheetId="5" hidden="1">#REF!,#REF!,#REF!,#REF!,#REF!,#REF!,#REF!</definedName>
    <definedName name="Z_00C67BFF_FEDD_11D1_98B3_00C04FC96ABD_.wvu.Rows" hidden="1">#REF!,#REF!,#REF!,#REF!,#REF!,#REF!,#REF!</definedName>
    <definedName name="Z_00C67C00_FEDD_11D1_98B3_00C04FC96ABD_.wvu.Rows" localSheetId="5" hidden="1">#REF!,#REF!,#REF!,#REF!,#REF!,#REF!,#REF!</definedName>
    <definedName name="Z_00C67C00_FEDD_11D1_98B3_00C04FC96ABD_.wvu.Rows" hidden="1">#REF!,#REF!,#REF!,#REF!,#REF!,#REF!,#REF!</definedName>
    <definedName name="Z_00C67C01_FEDD_11D1_98B3_00C04FC96ABD_.wvu.Rows" localSheetId="5" hidden="1">#REF!,#REF!,#REF!,#REF!,#REF!,#REF!,#REF!,#REF!</definedName>
    <definedName name="Z_00C67C01_FEDD_11D1_98B3_00C04FC96ABD_.wvu.Rows" hidden="1">#REF!,#REF!,#REF!,#REF!,#REF!,#REF!,#REF!,#REF!</definedName>
    <definedName name="Z_00C67C02_FEDD_11D1_98B3_00C04FC96ABD_.wvu.Rows" localSheetId="5" hidden="1">#REF!,#REF!,#REF!,#REF!,#REF!,#REF!,#REF!,#REF!</definedName>
    <definedName name="Z_00C67C02_FEDD_11D1_98B3_00C04FC96ABD_.wvu.Rows" hidden="1">#REF!,#REF!,#REF!,#REF!,#REF!,#REF!,#REF!,#REF!</definedName>
    <definedName name="Z_00C67C03_FEDD_11D1_98B3_00C04FC96ABD_.wvu.Rows" localSheetId="5" hidden="1">#REF!,#REF!,#REF!,#REF!,#REF!,#REF!,#REF!,#REF!</definedName>
    <definedName name="Z_00C67C03_FEDD_11D1_98B3_00C04FC96ABD_.wvu.Rows" hidden="1">#REF!,#REF!,#REF!,#REF!,#REF!,#REF!,#REF!,#REF!</definedName>
    <definedName name="Z_00C67C05_FEDD_11D1_98B3_00C04FC96ABD_.wvu.Rows" localSheetId="5" hidden="1">#REF!,#REF!,#REF!,#REF!,#REF!,#REF!,#REF!,#REF!,#REF!</definedName>
    <definedName name="Z_00C67C05_FEDD_11D1_98B3_00C04FC96ABD_.wvu.Rows" hidden="1">#REF!,#REF!,#REF!,#REF!,#REF!,#REF!,#REF!,#REF!,#REF!</definedName>
    <definedName name="Z_00C67C06_FEDD_11D1_98B3_00C04FC96ABD_.wvu.Rows" localSheetId="5" hidden="1">#REF!,#REF!,#REF!,#REF!,#REF!,#REF!,#REF!,#REF!,#REF!</definedName>
    <definedName name="Z_00C67C06_FEDD_11D1_98B3_00C04FC96ABD_.wvu.Rows" hidden="1">#REF!,#REF!,#REF!,#REF!,#REF!,#REF!,#REF!,#REF!,#REF!</definedName>
    <definedName name="Z_00C67C07_FEDD_11D1_98B3_00C04FC96ABD_.wvu.Rows" localSheetId="5" hidden="1">#REF!,#REF!,#REF!,#REF!,#REF!,#REF!</definedName>
    <definedName name="Z_00C67C07_FEDD_11D1_98B3_00C04FC96ABD_.wvu.Rows" hidden="1">#REF!,#REF!,#REF!,#REF!,#REF!,#REF!</definedName>
    <definedName name="Z_112039D0_FF0B_11D1_98B3_00C04FC96ABD_.wvu.Rows" localSheetId="5" hidden="1">#REF!,#REF!,#REF!,#REF!,#REF!,#REF!</definedName>
    <definedName name="Z_112039D0_FF0B_11D1_98B3_00C04FC96ABD_.wvu.Rows" hidden="1">#REF!,#REF!,#REF!,#REF!,#REF!,#REF!</definedName>
    <definedName name="Z_112039D1_FF0B_11D1_98B3_00C04FC96ABD_.wvu.Rows" localSheetId="5" hidden="1">#REF!,#REF!,#REF!,#REF!,#REF!,#REF!</definedName>
    <definedName name="Z_112039D1_FF0B_11D1_98B3_00C04FC96ABD_.wvu.Rows" hidden="1">#REF!,#REF!,#REF!,#REF!,#REF!,#REF!</definedName>
    <definedName name="Z_112039D2_FF0B_11D1_98B3_00C04FC96ABD_.wvu.Rows" localSheetId="5" hidden="1">#REF!,#REF!,#REF!,#REF!,#REF!,#REF!</definedName>
    <definedName name="Z_112039D2_FF0B_11D1_98B3_00C04FC96ABD_.wvu.Rows" hidden="1">#REF!,#REF!,#REF!,#REF!,#REF!,#REF!</definedName>
    <definedName name="Z_112039D3_FF0B_11D1_98B3_00C04FC96ABD_.wvu.Rows" localSheetId="5" hidden="1">#REF!,#REF!,#REF!,#REF!,#REF!,#REF!</definedName>
    <definedName name="Z_112039D3_FF0B_11D1_98B3_00C04FC96ABD_.wvu.Rows" hidden="1">#REF!,#REF!,#REF!,#REF!,#REF!,#REF!</definedName>
    <definedName name="Z_112039D4_FF0B_11D1_98B3_00C04FC96ABD_.wvu.Rows" localSheetId="5" hidden="1">#REF!,#REF!,#REF!,#REF!,#REF!,#REF!,#REF!,#REF!</definedName>
    <definedName name="Z_112039D4_FF0B_11D1_98B3_00C04FC96ABD_.wvu.Rows" hidden="1">#REF!,#REF!,#REF!,#REF!,#REF!,#REF!,#REF!,#REF!</definedName>
    <definedName name="Z_112039D5_FF0B_11D1_98B3_00C04FC96ABD_.wvu.Rows" localSheetId="5" hidden="1">#REF!,#REF!,#REF!,#REF!,#REF!,#REF!,#REF!</definedName>
    <definedName name="Z_112039D5_FF0B_11D1_98B3_00C04FC96ABD_.wvu.Rows" hidden="1">#REF!,#REF!,#REF!,#REF!,#REF!,#REF!,#REF!</definedName>
    <definedName name="Z_112039D6_FF0B_11D1_98B3_00C04FC96ABD_.wvu.Rows" localSheetId="5" hidden="1">#REF!,#REF!,#REF!,#REF!,#REF!,#REF!,#REF!</definedName>
    <definedName name="Z_112039D6_FF0B_11D1_98B3_00C04FC96ABD_.wvu.Rows" hidden="1">#REF!,#REF!,#REF!,#REF!,#REF!,#REF!,#REF!</definedName>
    <definedName name="Z_112039D7_FF0B_11D1_98B3_00C04FC96ABD_.wvu.Rows" localSheetId="5" hidden="1">#REF!,#REF!,#REF!,#REF!,#REF!,#REF!,#REF!,#REF!</definedName>
    <definedName name="Z_112039D7_FF0B_11D1_98B3_00C04FC96ABD_.wvu.Rows" hidden="1">#REF!,#REF!,#REF!,#REF!,#REF!,#REF!,#REF!,#REF!</definedName>
    <definedName name="Z_112039D8_FF0B_11D1_98B3_00C04FC96ABD_.wvu.Rows" localSheetId="5" hidden="1">#REF!,#REF!,#REF!,#REF!,#REF!,#REF!,#REF!,#REF!</definedName>
    <definedName name="Z_112039D8_FF0B_11D1_98B3_00C04FC96ABD_.wvu.Rows" hidden="1">#REF!,#REF!,#REF!,#REF!,#REF!,#REF!,#REF!,#REF!</definedName>
    <definedName name="Z_112039D9_FF0B_11D1_98B3_00C04FC96ABD_.wvu.Rows" localSheetId="5" hidden="1">#REF!,#REF!,#REF!,#REF!,#REF!,#REF!,#REF!,#REF!</definedName>
    <definedName name="Z_112039D9_FF0B_11D1_98B3_00C04FC96ABD_.wvu.Rows" hidden="1">#REF!,#REF!,#REF!,#REF!,#REF!,#REF!,#REF!,#REF!</definedName>
    <definedName name="Z_112039DB_FF0B_11D1_98B3_00C04FC96ABD_.wvu.Rows" localSheetId="5" hidden="1">#REF!,#REF!,#REF!,#REF!,#REF!,#REF!,#REF!,#REF!,#REF!</definedName>
    <definedName name="Z_112039DB_FF0B_11D1_98B3_00C04FC96ABD_.wvu.Rows" hidden="1">#REF!,#REF!,#REF!,#REF!,#REF!,#REF!,#REF!,#REF!,#REF!</definedName>
    <definedName name="Z_112039DC_FF0B_11D1_98B3_00C04FC96ABD_.wvu.Rows" localSheetId="5" hidden="1">#REF!,#REF!,#REF!,#REF!,#REF!,#REF!,#REF!,#REF!,#REF!</definedName>
    <definedName name="Z_112039DC_FF0B_11D1_98B3_00C04FC96ABD_.wvu.Rows" hidden="1">#REF!,#REF!,#REF!,#REF!,#REF!,#REF!,#REF!,#REF!,#REF!</definedName>
    <definedName name="Z_112039DD_FF0B_11D1_98B3_00C04FC96ABD_.wvu.Rows" localSheetId="5" hidden="1">#REF!,#REF!,#REF!,#REF!,#REF!,#REF!</definedName>
    <definedName name="Z_112039DD_FF0B_11D1_98B3_00C04FC96ABD_.wvu.Rows" hidden="1">#REF!,#REF!,#REF!,#REF!,#REF!,#REF!</definedName>
    <definedName name="Z_112B8339_2081_11D2_BFD2_00A02466506E_.wvu.PrintTitles" localSheetId="0" hidden="1">#REF!,#REF!</definedName>
    <definedName name="Z_112B8339_2081_11D2_BFD2_00A02466506E_.wvu.PrintTitles" localSheetId="5" hidden="1">#REF!,#REF!</definedName>
    <definedName name="Z_112B8339_2081_11D2_BFD2_00A02466506E_.wvu.PrintTitles" hidden="1">#REF!,#REF!</definedName>
    <definedName name="Z_112B833B_2081_11D2_BFD2_00A02466506E_.wvu.PrintTitles" localSheetId="0" hidden="1">#REF!,#REF!</definedName>
    <definedName name="Z_112B833B_2081_11D2_BFD2_00A02466506E_.wvu.PrintTitles" localSheetId="5" hidden="1">#REF!,#REF!</definedName>
    <definedName name="Z_112B833B_2081_11D2_BFD2_00A02466506E_.wvu.PrintTitles" hidden="1">#REF!,#REF!</definedName>
    <definedName name="Z_1A8C061B_2301_11D3_BFD1_000039E37209_.wvu.Cols" localSheetId="0" hidden="1">#REF!,#REF!,#REF!</definedName>
    <definedName name="Z_1A8C061B_2301_11D3_BFD1_000039E37209_.wvu.Cols" localSheetId="5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localSheetId="5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localSheetId="5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localSheetId="5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localSheetId="5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localSheetId="5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localSheetId="5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localSheetId="5" hidden="1">#REF!,#REF!,#REF!</definedName>
    <definedName name="Z_1A8C061F_2301_11D3_BFD1_000039E37209_.wvu.Rows" hidden="1">#REF!,#REF!,#REF!</definedName>
    <definedName name="Z_1F4C2007_FFA7_11D1_98B6_00C04FC96ABD_.wvu.Rows" localSheetId="5" hidden="1">#REF!,#REF!,#REF!,#REF!,#REF!,#REF!</definedName>
    <definedName name="Z_1F4C2007_FFA7_11D1_98B6_00C04FC96ABD_.wvu.Rows" hidden="1">#REF!,#REF!,#REF!,#REF!,#REF!,#REF!</definedName>
    <definedName name="Z_1F4C2008_FFA7_11D1_98B6_00C04FC96ABD_.wvu.Rows" localSheetId="5" hidden="1">#REF!,#REF!,#REF!,#REF!,#REF!,#REF!</definedName>
    <definedName name="Z_1F4C2008_FFA7_11D1_98B6_00C04FC96ABD_.wvu.Rows" hidden="1">#REF!,#REF!,#REF!,#REF!,#REF!,#REF!</definedName>
    <definedName name="Z_1F4C2009_FFA7_11D1_98B6_00C04FC96ABD_.wvu.Rows" localSheetId="5" hidden="1">#REF!,#REF!,#REF!,#REF!,#REF!,#REF!</definedName>
    <definedName name="Z_1F4C2009_FFA7_11D1_98B6_00C04FC96ABD_.wvu.Rows" hidden="1">#REF!,#REF!,#REF!,#REF!,#REF!,#REF!</definedName>
    <definedName name="Z_1F4C200A_FFA7_11D1_98B6_00C04FC96ABD_.wvu.Rows" localSheetId="5" hidden="1">#REF!,#REF!,#REF!,#REF!,#REF!,#REF!</definedName>
    <definedName name="Z_1F4C200A_FFA7_11D1_98B6_00C04FC96ABD_.wvu.Rows" hidden="1">#REF!,#REF!,#REF!,#REF!,#REF!,#REF!</definedName>
    <definedName name="Z_1F4C200B_FFA7_11D1_98B6_00C04FC96ABD_.wvu.Rows" localSheetId="5" hidden="1">#REF!,#REF!,#REF!,#REF!,#REF!,#REF!,#REF!,#REF!</definedName>
    <definedName name="Z_1F4C200B_FFA7_11D1_98B6_00C04FC96ABD_.wvu.Rows" hidden="1">#REF!,#REF!,#REF!,#REF!,#REF!,#REF!,#REF!,#REF!</definedName>
    <definedName name="Z_1F4C200C_FFA7_11D1_98B6_00C04FC96ABD_.wvu.Rows" localSheetId="5" hidden="1">#REF!,#REF!,#REF!,#REF!,#REF!,#REF!,#REF!</definedName>
    <definedName name="Z_1F4C200C_FFA7_11D1_98B6_00C04FC96ABD_.wvu.Rows" hidden="1">#REF!,#REF!,#REF!,#REF!,#REF!,#REF!,#REF!</definedName>
    <definedName name="Z_1F4C200D_FFA7_11D1_98B6_00C04FC96ABD_.wvu.Rows" localSheetId="5" hidden="1">#REF!,#REF!,#REF!,#REF!,#REF!,#REF!,#REF!</definedName>
    <definedName name="Z_1F4C200D_FFA7_11D1_98B6_00C04FC96ABD_.wvu.Rows" hidden="1">#REF!,#REF!,#REF!,#REF!,#REF!,#REF!,#REF!</definedName>
    <definedName name="Z_1F4C200E_FFA7_11D1_98B6_00C04FC96ABD_.wvu.Rows" localSheetId="5" hidden="1">#REF!,#REF!,#REF!,#REF!,#REF!,#REF!,#REF!,#REF!</definedName>
    <definedName name="Z_1F4C200E_FFA7_11D1_98B6_00C04FC96ABD_.wvu.Rows" hidden="1">#REF!,#REF!,#REF!,#REF!,#REF!,#REF!,#REF!,#REF!</definedName>
    <definedName name="Z_1F4C200F_FFA7_11D1_98B6_00C04FC96ABD_.wvu.Rows" localSheetId="5" hidden="1">#REF!,#REF!,#REF!,#REF!,#REF!,#REF!,#REF!,#REF!</definedName>
    <definedName name="Z_1F4C200F_FFA7_11D1_98B6_00C04FC96ABD_.wvu.Rows" hidden="1">#REF!,#REF!,#REF!,#REF!,#REF!,#REF!,#REF!,#REF!</definedName>
    <definedName name="Z_1F4C2010_FFA7_11D1_98B6_00C04FC96ABD_.wvu.Rows" localSheetId="5" hidden="1">#REF!,#REF!,#REF!,#REF!,#REF!,#REF!,#REF!,#REF!</definedName>
    <definedName name="Z_1F4C2010_FFA7_11D1_98B6_00C04FC96ABD_.wvu.Rows" hidden="1">#REF!,#REF!,#REF!,#REF!,#REF!,#REF!,#REF!,#REF!</definedName>
    <definedName name="Z_1F4C2012_FFA7_11D1_98B6_00C04FC96ABD_.wvu.Rows" localSheetId="5" hidden="1">#REF!,#REF!,#REF!,#REF!,#REF!,#REF!,#REF!,#REF!,#REF!</definedName>
    <definedName name="Z_1F4C2012_FFA7_11D1_98B6_00C04FC96ABD_.wvu.Rows" hidden="1">#REF!,#REF!,#REF!,#REF!,#REF!,#REF!,#REF!,#REF!,#REF!</definedName>
    <definedName name="Z_1F4C2013_FFA7_11D1_98B6_00C04FC96ABD_.wvu.Rows" localSheetId="5" hidden="1">#REF!,#REF!,#REF!,#REF!,#REF!,#REF!,#REF!,#REF!,#REF!</definedName>
    <definedName name="Z_1F4C2013_FFA7_11D1_98B6_00C04FC96ABD_.wvu.Rows" hidden="1">#REF!,#REF!,#REF!,#REF!,#REF!,#REF!,#REF!,#REF!,#REF!</definedName>
    <definedName name="Z_1F4C2014_FFA7_11D1_98B6_00C04FC96ABD_.wvu.Rows" localSheetId="5" hidden="1">#REF!,#REF!,#REF!,#REF!,#REF!,#REF!</definedName>
    <definedName name="Z_1F4C2014_FFA7_11D1_98B6_00C04FC96ABD_.wvu.Rows" hidden="1">#REF!,#REF!,#REF!,#REF!,#REF!,#REF!</definedName>
    <definedName name="Z_49B0A4B0_963B_11D1_BFD1_00A02466B680_.wvu.Rows" localSheetId="5" hidden="1">#REF!,#REF!,#REF!,#REF!,#REF!,#REF!</definedName>
    <definedName name="Z_49B0A4B0_963B_11D1_BFD1_00A02466B680_.wvu.Rows" hidden="1">#REF!,#REF!,#REF!,#REF!,#REF!,#REF!</definedName>
    <definedName name="Z_49B0A4B1_963B_11D1_BFD1_00A02466B680_.wvu.Rows" localSheetId="5" hidden="1">#REF!,#REF!,#REF!,#REF!,#REF!,#REF!</definedName>
    <definedName name="Z_49B0A4B1_963B_11D1_BFD1_00A02466B680_.wvu.Rows" hidden="1">#REF!,#REF!,#REF!,#REF!,#REF!,#REF!</definedName>
    <definedName name="Z_49B0A4B4_963B_11D1_BFD1_00A02466B680_.wvu.Rows" localSheetId="5" hidden="1">#REF!,#REF!,#REF!,#REF!,#REF!,#REF!,#REF!,#REF!</definedName>
    <definedName name="Z_49B0A4B4_963B_11D1_BFD1_00A02466B680_.wvu.Rows" hidden="1">#REF!,#REF!,#REF!,#REF!,#REF!,#REF!,#REF!,#REF!</definedName>
    <definedName name="Z_49B0A4B5_963B_11D1_BFD1_00A02466B680_.wvu.Rows" localSheetId="5" hidden="1">#REF!,#REF!,#REF!,#REF!,#REF!,#REF!,#REF!</definedName>
    <definedName name="Z_49B0A4B5_963B_11D1_BFD1_00A02466B680_.wvu.Rows" hidden="1">#REF!,#REF!,#REF!,#REF!,#REF!,#REF!,#REF!</definedName>
    <definedName name="Z_49B0A4B6_963B_11D1_BFD1_00A02466B680_.wvu.Rows" localSheetId="5" hidden="1">#REF!,#REF!,#REF!,#REF!,#REF!,#REF!,#REF!</definedName>
    <definedName name="Z_49B0A4B6_963B_11D1_BFD1_00A02466B680_.wvu.Rows" hidden="1">#REF!,#REF!,#REF!,#REF!,#REF!,#REF!,#REF!</definedName>
    <definedName name="Z_49B0A4B7_963B_11D1_BFD1_00A02466B680_.wvu.Rows" localSheetId="5" hidden="1">#REF!,#REF!,#REF!,#REF!,#REF!,#REF!,#REF!,#REF!</definedName>
    <definedName name="Z_49B0A4B7_963B_11D1_BFD1_00A02466B680_.wvu.Rows" hidden="1">#REF!,#REF!,#REF!,#REF!,#REF!,#REF!,#REF!,#REF!</definedName>
    <definedName name="Z_49B0A4B8_963B_11D1_BFD1_00A02466B680_.wvu.Rows" localSheetId="5" hidden="1">#REF!,#REF!,#REF!,#REF!,#REF!,#REF!,#REF!,#REF!</definedName>
    <definedName name="Z_49B0A4B8_963B_11D1_BFD1_00A02466B680_.wvu.Rows" hidden="1">#REF!,#REF!,#REF!,#REF!,#REF!,#REF!,#REF!,#REF!</definedName>
    <definedName name="Z_49B0A4B9_963B_11D1_BFD1_00A02466B680_.wvu.Rows" localSheetId="5" hidden="1">#REF!,#REF!,#REF!,#REF!,#REF!,#REF!,#REF!,#REF!</definedName>
    <definedName name="Z_49B0A4B9_963B_11D1_BFD1_00A02466B680_.wvu.Rows" hidden="1">#REF!,#REF!,#REF!,#REF!,#REF!,#REF!,#REF!,#REF!</definedName>
    <definedName name="Z_49B0A4BB_963B_11D1_BFD1_00A02466B680_.wvu.Rows" localSheetId="5" hidden="1">#REF!,#REF!,#REF!,#REF!,#REF!,#REF!,#REF!,#REF!,#REF!</definedName>
    <definedName name="Z_49B0A4BB_963B_11D1_BFD1_00A02466B680_.wvu.Rows" hidden="1">#REF!,#REF!,#REF!,#REF!,#REF!,#REF!,#REF!,#REF!,#REF!</definedName>
    <definedName name="Z_49B0A4BC_963B_11D1_BFD1_00A02466B680_.wvu.Rows" localSheetId="5" hidden="1">#REF!,#REF!,#REF!,#REF!,#REF!,#REF!,#REF!,#REF!,#REF!</definedName>
    <definedName name="Z_49B0A4BC_963B_11D1_BFD1_00A02466B680_.wvu.Rows" hidden="1">#REF!,#REF!,#REF!,#REF!,#REF!,#REF!,#REF!,#REF!,#REF!</definedName>
    <definedName name="Z_49B0A4BD_963B_11D1_BFD1_00A02466B680_.wvu.Rows" localSheetId="5" hidden="1">#REF!,#REF!,#REF!,#REF!,#REF!,#REF!</definedName>
    <definedName name="Z_49B0A4BD_963B_11D1_BFD1_00A02466B680_.wvu.Rows" hidden="1">#REF!,#REF!,#REF!,#REF!,#REF!,#REF!</definedName>
    <definedName name="Z_65976840_70A2_11D2_BFD1_C1F7123CE332_.wvu.PrintTitles" localSheetId="0" hidden="1">#REF!,#REF!</definedName>
    <definedName name="Z_65976840_70A2_11D2_BFD1_C1F7123CE332_.wvu.PrintTitles" localSheetId="5" hidden="1">#REF!,#REF!</definedName>
    <definedName name="Z_65976840_70A2_11D2_BFD1_C1F7123CE332_.wvu.PrintTitles" hidden="1">#REF!,#REF!</definedName>
    <definedName name="Z_9E0C48F8_FFCC_11D1_98BA_00C04FC96ABD_.wvu.Rows" localSheetId="5" hidden="1">#REF!,#REF!,#REF!,#REF!,#REF!,#REF!</definedName>
    <definedName name="Z_9E0C48F8_FFCC_11D1_98BA_00C04FC96ABD_.wvu.Rows" hidden="1">#REF!,#REF!,#REF!,#REF!,#REF!,#REF!</definedName>
    <definedName name="Z_9E0C48F9_FFCC_11D1_98BA_00C04FC96ABD_.wvu.Rows" localSheetId="5" hidden="1">#REF!,#REF!,#REF!,#REF!,#REF!,#REF!</definedName>
    <definedName name="Z_9E0C48F9_FFCC_11D1_98BA_00C04FC96ABD_.wvu.Rows" hidden="1">#REF!,#REF!,#REF!,#REF!,#REF!,#REF!</definedName>
    <definedName name="Z_9E0C48FA_FFCC_11D1_98BA_00C04FC96ABD_.wvu.Rows" localSheetId="5" hidden="1">#REF!,#REF!,#REF!,#REF!,#REF!,#REF!</definedName>
    <definedName name="Z_9E0C48FA_FFCC_11D1_98BA_00C04FC96ABD_.wvu.Rows" hidden="1">#REF!,#REF!,#REF!,#REF!,#REF!,#REF!</definedName>
    <definedName name="Z_9E0C48FB_FFCC_11D1_98BA_00C04FC96ABD_.wvu.Rows" localSheetId="5" hidden="1">#REF!,#REF!,#REF!,#REF!,#REF!,#REF!</definedName>
    <definedName name="Z_9E0C48FB_FFCC_11D1_98BA_00C04FC96ABD_.wvu.Rows" hidden="1">#REF!,#REF!,#REF!,#REF!,#REF!,#REF!</definedName>
    <definedName name="Z_9E0C48FC_FFCC_11D1_98BA_00C04FC96ABD_.wvu.Rows" localSheetId="5" hidden="1">#REF!,#REF!,#REF!,#REF!,#REF!,#REF!,#REF!,#REF!</definedName>
    <definedName name="Z_9E0C48FC_FFCC_11D1_98BA_00C04FC96ABD_.wvu.Rows" hidden="1">#REF!,#REF!,#REF!,#REF!,#REF!,#REF!,#REF!,#REF!</definedName>
    <definedName name="Z_9E0C48FD_FFCC_11D1_98BA_00C04FC96ABD_.wvu.Rows" localSheetId="5" hidden="1">#REF!,#REF!,#REF!,#REF!,#REF!,#REF!,#REF!</definedName>
    <definedName name="Z_9E0C48FD_FFCC_11D1_98BA_00C04FC96ABD_.wvu.Rows" hidden="1">#REF!,#REF!,#REF!,#REF!,#REF!,#REF!,#REF!</definedName>
    <definedName name="Z_9E0C48FE_FFCC_11D1_98BA_00C04FC96ABD_.wvu.Rows" localSheetId="5" hidden="1">#REF!,#REF!,#REF!,#REF!,#REF!,#REF!,#REF!</definedName>
    <definedName name="Z_9E0C48FE_FFCC_11D1_98BA_00C04FC96ABD_.wvu.Rows" hidden="1">#REF!,#REF!,#REF!,#REF!,#REF!,#REF!,#REF!</definedName>
    <definedName name="Z_9E0C48FF_FFCC_11D1_98BA_00C04FC96ABD_.wvu.Rows" localSheetId="5" hidden="1">#REF!,#REF!,#REF!,#REF!,#REF!,#REF!,#REF!,#REF!</definedName>
    <definedName name="Z_9E0C48FF_FFCC_11D1_98BA_00C04FC96ABD_.wvu.Rows" hidden="1">#REF!,#REF!,#REF!,#REF!,#REF!,#REF!,#REF!,#REF!</definedName>
    <definedName name="Z_9E0C4900_FFCC_11D1_98BA_00C04FC96ABD_.wvu.Rows" localSheetId="5" hidden="1">#REF!,#REF!,#REF!,#REF!,#REF!,#REF!,#REF!,#REF!</definedName>
    <definedName name="Z_9E0C4900_FFCC_11D1_98BA_00C04FC96ABD_.wvu.Rows" hidden="1">#REF!,#REF!,#REF!,#REF!,#REF!,#REF!,#REF!,#REF!</definedName>
    <definedName name="Z_9E0C4901_FFCC_11D1_98BA_00C04FC96ABD_.wvu.Rows" localSheetId="5" hidden="1">#REF!,#REF!,#REF!,#REF!,#REF!,#REF!,#REF!,#REF!</definedName>
    <definedName name="Z_9E0C4901_FFCC_11D1_98BA_00C04FC96ABD_.wvu.Rows" hidden="1">#REF!,#REF!,#REF!,#REF!,#REF!,#REF!,#REF!,#REF!</definedName>
    <definedName name="Z_9E0C4903_FFCC_11D1_98BA_00C04FC96ABD_.wvu.Rows" localSheetId="5" hidden="1">#REF!,#REF!,#REF!,#REF!,#REF!,#REF!,#REF!,#REF!,#REF!</definedName>
    <definedName name="Z_9E0C4903_FFCC_11D1_98BA_00C04FC96ABD_.wvu.Rows" hidden="1">#REF!,#REF!,#REF!,#REF!,#REF!,#REF!,#REF!,#REF!,#REF!</definedName>
    <definedName name="Z_9E0C4904_FFCC_11D1_98BA_00C04FC96ABD_.wvu.Rows" localSheetId="5" hidden="1">#REF!,#REF!,#REF!,#REF!,#REF!,#REF!,#REF!,#REF!,#REF!</definedName>
    <definedName name="Z_9E0C4904_FFCC_11D1_98BA_00C04FC96ABD_.wvu.Rows" hidden="1">#REF!,#REF!,#REF!,#REF!,#REF!,#REF!,#REF!,#REF!,#REF!</definedName>
    <definedName name="Z_9E0C4905_FFCC_11D1_98BA_00C04FC96ABD_.wvu.Rows" localSheetId="5" hidden="1">#REF!,#REF!,#REF!,#REF!,#REF!,#REF!</definedName>
    <definedName name="Z_9E0C4905_FFCC_11D1_98BA_00C04FC96ABD_.wvu.Rows" hidden="1">#REF!,#REF!,#REF!,#REF!,#REF!,#REF!</definedName>
    <definedName name="Z_B424DD41_AAD0_11D2_BFD1_00A02466506E_.wvu.PrintTitles" localSheetId="0" hidden="1">#REF!,#REF!</definedName>
    <definedName name="Z_B424DD41_AAD0_11D2_BFD1_00A02466506E_.wvu.PrintTitles" localSheetId="5" hidden="1">#REF!,#REF!</definedName>
    <definedName name="Z_B424DD41_AAD0_11D2_BFD1_00A02466506E_.wvu.PrintTitles" hidden="1">#REF!,#REF!</definedName>
    <definedName name="Z_BC2BFA12_1C91_11D2_BFD2_00A02466506E_.wvu.PrintTitles" localSheetId="0" hidden="1">#REF!,#REF!</definedName>
    <definedName name="Z_BC2BFA12_1C91_11D2_BFD2_00A02466506E_.wvu.PrintTitles" localSheetId="5" hidden="1">#REF!,#REF!</definedName>
    <definedName name="Z_BC2BFA12_1C91_11D2_BFD2_00A02466506E_.wvu.PrintTitles" hidden="1">#REF!,#REF!</definedName>
    <definedName name="Z_C21FAE85_013A_11D2_98BD_00C04FC96ABD_.wvu.Rows" localSheetId="5" hidden="1">#REF!,#REF!,#REF!,#REF!,#REF!,#REF!</definedName>
    <definedName name="Z_C21FAE85_013A_11D2_98BD_00C04FC96ABD_.wvu.Rows" hidden="1">#REF!,#REF!,#REF!,#REF!,#REF!,#REF!</definedName>
    <definedName name="Z_C21FAE86_013A_11D2_98BD_00C04FC96ABD_.wvu.Rows" localSheetId="5" hidden="1">#REF!,#REF!,#REF!,#REF!,#REF!,#REF!</definedName>
    <definedName name="Z_C21FAE86_013A_11D2_98BD_00C04FC96ABD_.wvu.Rows" hidden="1">#REF!,#REF!,#REF!,#REF!,#REF!,#REF!</definedName>
    <definedName name="Z_C21FAE87_013A_11D2_98BD_00C04FC96ABD_.wvu.Rows" localSheetId="5" hidden="1">#REF!,#REF!,#REF!,#REF!,#REF!,#REF!</definedName>
    <definedName name="Z_C21FAE87_013A_11D2_98BD_00C04FC96ABD_.wvu.Rows" hidden="1">#REF!,#REF!,#REF!,#REF!,#REF!,#REF!</definedName>
    <definedName name="Z_C21FAE88_013A_11D2_98BD_00C04FC96ABD_.wvu.Rows" localSheetId="5" hidden="1">#REF!,#REF!,#REF!,#REF!,#REF!,#REF!</definedName>
    <definedName name="Z_C21FAE88_013A_11D2_98BD_00C04FC96ABD_.wvu.Rows" hidden="1">#REF!,#REF!,#REF!,#REF!,#REF!,#REF!</definedName>
    <definedName name="Z_C21FAE89_013A_11D2_98BD_00C04FC96ABD_.wvu.Rows" localSheetId="5" hidden="1">#REF!,#REF!,#REF!,#REF!,#REF!,#REF!,#REF!,#REF!</definedName>
    <definedName name="Z_C21FAE89_013A_11D2_98BD_00C04FC96ABD_.wvu.Rows" hidden="1">#REF!,#REF!,#REF!,#REF!,#REF!,#REF!,#REF!,#REF!</definedName>
    <definedName name="Z_C21FAE8A_013A_11D2_98BD_00C04FC96ABD_.wvu.Rows" localSheetId="5" hidden="1">#REF!,#REF!,#REF!,#REF!,#REF!,#REF!,#REF!</definedName>
    <definedName name="Z_C21FAE8A_013A_11D2_98BD_00C04FC96ABD_.wvu.Rows" hidden="1">#REF!,#REF!,#REF!,#REF!,#REF!,#REF!,#REF!</definedName>
    <definedName name="Z_C21FAE8B_013A_11D2_98BD_00C04FC96ABD_.wvu.Rows" localSheetId="5" hidden="1">#REF!,#REF!,#REF!,#REF!,#REF!,#REF!,#REF!</definedName>
    <definedName name="Z_C21FAE8B_013A_11D2_98BD_00C04FC96ABD_.wvu.Rows" hidden="1">#REF!,#REF!,#REF!,#REF!,#REF!,#REF!,#REF!</definedName>
    <definedName name="Z_C21FAE8C_013A_11D2_98BD_00C04FC96ABD_.wvu.Rows" localSheetId="5" hidden="1">#REF!,#REF!,#REF!,#REF!,#REF!,#REF!,#REF!,#REF!</definedName>
    <definedName name="Z_C21FAE8C_013A_11D2_98BD_00C04FC96ABD_.wvu.Rows" hidden="1">#REF!,#REF!,#REF!,#REF!,#REF!,#REF!,#REF!,#REF!</definedName>
    <definedName name="Z_C21FAE8D_013A_11D2_98BD_00C04FC96ABD_.wvu.Rows" localSheetId="5" hidden="1">#REF!,#REF!,#REF!,#REF!,#REF!,#REF!,#REF!,#REF!</definedName>
    <definedName name="Z_C21FAE8D_013A_11D2_98BD_00C04FC96ABD_.wvu.Rows" hidden="1">#REF!,#REF!,#REF!,#REF!,#REF!,#REF!,#REF!,#REF!</definedName>
    <definedName name="Z_C21FAE8E_013A_11D2_98BD_00C04FC96ABD_.wvu.Rows" localSheetId="5" hidden="1">#REF!,#REF!,#REF!,#REF!,#REF!,#REF!,#REF!,#REF!</definedName>
    <definedName name="Z_C21FAE8E_013A_11D2_98BD_00C04FC96ABD_.wvu.Rows" hidden="1">#REF!,#REF!,#REF!,#REF!,#REF!,#REF!,#REF!,#REF!</definedName>
    <definedName name="Z_C21FAE90_013A_11D2_98BD_00C04FC96ABD_.wvu.Rows" localSheetId="5" hidden="1">#REF!,#REF!,#REF!,#REF!,#REF!,#REF!,#REF!,#REF!,#REF!</definedName>
    <definedName name="Z_C21FAE90_013A_11D2_98BD_00C04FC96ABD_.wvu.Rows" hidden="1">#REF!,#REF!,#REF!,#REF!,#REF!,#REF!,#REF!,#REF!,#REF!</definedName>
    <definedName name="Z_C21FAE91_013A_11D2_98BD_00C04FC96ABD_.wvu.Rows" localSheetId="5" hidden="1">#REF!,#REF!,#REF!,#REF!,#REF!,#REF!,#REF!,#REF!,#REF!</definedName>
    <definedName name="Z_C21FAE91_013A_11D2_98BD_00C04FC96ABD_.wvu.Rows" hidden="1">#REF!,#REF!,#REF!,#REF!,#REF!,#REF!,#REF!,#REF!,#REF!</definedName>
    <definedName name="Z_C21FAE92_013A_11D2_98BD_00C04FC96ABD_.wvu.Rows" localSheetId="5" hidden="1">#REF!,#REF!,#REF!,#REF!,#REF!,#REF!</definedName>
    <definedName name="Z_C21FAE92_013A_11D2_98BD_00C04FC96ABD_.wvu.Rows" hidden="1">#REF!,#REF!,#REF!,#REF!,#REF!,#REF!</definedName>
    <definedName name="Z_CF25EF4A_FFAB_11D1_98B7_00C04FC96ABD_.wvu.Rows" localSheetId="5" hidden="1">#REF!,#REF!,#REF!,#REF!,#REF!,#REF!</definedName>
    <definedName name="Z_CF25EF4A_FFAB_11D1_98B7_00C04FC96ABD_.wvu.Rows" hidden="1">#REF!,#REF!,#REF!,#REF!,#REF!,#REF!</definedName>
    <definedName name="Z_CF25EF4B_FFAB_11D1_98B7_00C04FC96ABD_.wvu.Rows" localSheetId="5" hidden="1">#REF!,#REF!,#REF!,#REF!,#REF!,#REF!</definedName>
    <definedName name="Z_CF25EF4B_FFAB_11D1_98B7_00C04FC96ABD_.wvu.Rows" hidden="1">#REF!,#REF!,#REF!,#REF!,#REF!,#REF!</definedName>
    <definedName name="Z_CF25EF4C_FFAB_11D1_98B7_00C04FC96ABD_.wvu.Rows" localSheetId="5" hidden="1">#REF!,#REF!,#REF!,#REF!,#REF!,#REF!</definedName>
    <definedName name="Z_CF25EF4C_FFAB_11D1_98B7_00C04FC96ABD_.wvu.Rows" hidden="1">#REF!,#REF!,#REF!,#REF!,#REF!,#REF!</definedName>
    <definedName name="Z_CF25EF4D_FFAB_11D1_98B7_00C04FC96ABD_.wvu.Rows" localSheetId="5" hidden="1">#REF!,#REF!,#REF!,#REF!,#REF!,#REF!</definedName>
    <definedName name="Z_CF25EF4D_FFAB_11D1_98B7_00C04FC96ABD_.wvu.Rows" hidden="1">#REF!,#REF!,#REF!,#REF!,#REF!,#REF!</definedName>
    <definedName name="Z_CF25EF4E_FFAB_11D1_98B7_00C04FC96ABD_.wvu.Rows" localSheetId="5" hidden="1">#REF!,#REF!,#REF!,#REF!,#REF!,#REF!,#REF!,#REF!</definedName>
    <definedName name="Z_CF25EF4E_FFAB_11D1_98B7_00C04FC96ABD_.wvu.Rows" hidden="1">#REF!,#REF!,#REF!,#REF!,#REF!,#REF!,#REF!,#REF!</definedName>
    <definedName name="Z_CF25EF4F_FFAB_11D1_98B7_00C04FC96ABD_.wvu.Rows" localSheetId="5" hidden="1">#REF!,#REF!,#REF!,#REF!,#REF!,#REF!,#REF!</definedName>
    <definedName name="Z_CF25EF4F_FFAB_11D1_98B7_00C04FC96ABD_.wvu.Rows" hidden="1">#REF!,#REF!,#REF!,#REF!,#REF!,#REF!,#REF!</definedName>
    <definedName name="Z_CF25EF50_FFAB_11D1_98B7_00C04FC96ABD_.wvu.Rows" localSheetId="5" hidden="1">#REF!,#REF!,#REF!,#REF!,#REF!,#REF!,#REF!</definedName>
    <definedName name="Z_CF25EF50_FFAB_11D1_98B7_00C04FC96ABD_.wvu.Rows" hidden="1">#REF!,#REF!,#REF!,#REF!,#REF!,#REF!,#REF!</definedName>
    <definedName name="Z_CF25EF51_FFAB_11D1_98B7_00C04FC96ABD_.wvu.Rows" localSheetId="5" hidden="1">#REF!,#REF!,#REF!,#REF!,#REF!,#REF!,#REF!,#REF!</definedName>
    <definedName name="Z_CF25EF51_FFAB_11D1_98B7_00C04FC96ABD_.wvu.Rows" hidden="1">#REF!,#REF!,#REF!,#REF!,#REF!,#REF!,#REF!,#REF!</definedName>
    <definedName name="Z_CF25EF52_FFAB_11D1_98B7_00C04FC96ABD_.wvu.Rows" localSheetId="5" hidden="1">#REF!,#REF!,#REF!,#REF!,#REF!,#REF!,#REF!,#REF!</definedName>
    <definedName name="Z_CF25EF52_FFAB_11D1_98B7_00C04FC96ABD_.wvu.Rows" hidden="1">#REF!,#REF!,#REF!,#REF!,#REF!,#REF!,#REF!,#REF!</definedName>
    <definedName name="Z_CF25EF53_FFAB_11D1_98B7_00C04FC96ABD_.wvu.Rows" localSheetId="5" hidden="1">#REF!,#REF!,#REF!,#REF!,#REF!,#REF!,#REF!,#REF!</definedName>
    <definedName name="Z_CF25EF53_FFAB_11D1_98B7_00C04FC96ABD_.wvu.Rows" hidden="1">#REF!,#REF!,#REF!,#REF!,#REF!,#REF!,#REF!,#REF!</definedName>
    <definedName name="Z_CF25EF55_FFAB_11D1_98B7_00C04FC96ABD_.wvu.Rows" localSheetId="5" hidden="1">#REF!,#REF!,#REF!,#REF!,#REF!,#REF!,#REF!,#REF!,#REF!</definedName>
    <definedName name="Z_CF25EF55_FFAB_11D1_98B7_00C04FC96ABD_.wvu.Rows" hidden="1">#REF!,#REF!,#REF!,#REF!,#REF!,#REF!,#REF!,#REF!,#REF!</definedName>
    <definedName name="Z_CF25EF56_FFAB_11D1_98B7_00C04FC96ABD_.wvu.Rows" localSheetId="5" hidden="1">#REF!,#REF!,#REF!,#REF!,#REF!,#REF!,#REF!,#REF!,#REF!</definedName>
    <definedName name="Z_CF25EF56_FFAB_11D1_98B7_00C04FC96ABD_.wvu.Rows" hidden="1">#REF!,#REF!,#REF!,#REF!,#REF!,#REF!,#REF!,#REF!,#REF!</definedName>
    <definedName name="Z_CF25EF57_FFAB_11D1_98B7_00C04FC96ABD_.wvu.Rows" localSheetId="5" hidden="1">#REF!,#REF!,#REF!,#REF!,#REF!,#REF!</definedName>
    <definedName name="Z_CF25EF57_FFAB_11D1_98B7_00C04FC96ABD_.wvu.Rows" hidden="1">#REF!,#REF!,#REF!,#REF!,#REF!,#REF!</definedName>
    <definedName name="Z_E6B74681_BCE1_11D2_BFD1_00A02466506E_.wvu.PrintTitles" localSheetId="0" hidden="1">#REF!,#REF!</definedName>
    <definedName name="Z_E6B74681_BCE1_11D2_BFD1_00A02466506E_.wvu.PrintTitles" localSheetId="5" hidden="1">#REF!,#REF!</definedName>
    <definedName name="Z_E6B74681_BCE1_11D2_BFD1_00A02466506E_.wvu.PrintTitles" hidden="1">#REF!,#REF!</definedName>
    <definedName name="Z_EA8011E5_017A_11D2_98BD_00C04FC96ABD_.wvu.Rows" localSheetId="5" hidden="1">#REF!,#REF!,#REF!,#REF!,#REF!,#REF!,#REF!</definedName>
    <definedName name="Z_EA8011E5_017A_11D2_98BD_00C04FC96ABD_.wvu.Rows" hidden="1">#REF!,#REF!,#REF!,#REF!,#REF!,#REF!,#REF!</definedName>
    <definedName name="Z_EA8011E6_017A_11D2_98BD_00C04FC96ABD_.wvu.Rows" localSheetId="5" hidden="1">#REF!,#REF!,#REF!,#REF!,#REF!,#REF!,#REF!</definedName>
    <definedName name="Z_EA8011E6_017A_11D2_98BD_00C04FC96ABD_.wvu.Rows" hidden="1">#REF!,#REF!,#REF!,#REF!,#REF!,#REF!,#REF!</definedName>
    <definedName name="Z_EA8011E9_017A_11D2_98BD_00C04FC96ABD_.wvu.Rows" localSheetId="5" hidden="1">#REF!,#REF!,#REF!,#REF!,#REF!,#REF!,#REF!,#REF!</definedName>
    <definedName name="Z_EA8011E9_017A_11D2_98BD_00C04FC96ABD_.wvu.Rows" hidden="1">#REF!,#REF!,#REF!,#REF!,#REF!,#REF!,#REF!,#REF!</definedName>
    <definedName name="Z_EA8011EC_017A_11D2_98BD_00C04FC96ABD_.wvu.Rows" localSheetId="5" hidden="1">#REF!,#REF!,#REF!,#REF!,#REF!,#REF!,#REF!,#REF!,#REF!</definedName>
    <definedName name="Z_EA8011EC_017A_11D2_98BD_00C04FC96ABD_.wvu.Rows" hidden="1">#REF!,#REF!,#REF!,#REF!,#REF!,#REF!,#REF!,#REF!,#REF!</definedName>
    <definedName name="Z_EA86CE3A_00A2_11D2_98BC_00C04FC96ABD_.wvu.Rows" localSheetId="5" hidden="1">#REF!,#REF!,#REF!,#REF!,#REF!,#REF!</definedName>
    <definedName name="Z_EA86CE3A_00A2_11D2_98BC_00C04FC96ABD_.wvu.Rows" hidden="1">#REF!,#REF!,#REF!,#REF!,#REF!,#REF!</definedName>
    <definedName name="Z_EA86CE3B_00A2_11D2_98BC_00C04FC96ABD_.wvu.Rows" localSheetId="5" hidden="1">#REF!,#REF!,#REF!,#REF!,#REF!,#REF!</definedName>
    <definedName name="Z_EA86CE3B_00A2_11D2_98BC_00C04FC96ABD_.wvu.Rows" hidden="1">#REF!,#REF!,#REF!,#REF!,#REF!,#REF!</definedName>
    <definedName name="Z_EA86CE3C_00A2_11D2_98BC_00C04FC96ABD_.wvu.Rows" localSheetId="5" hidden="1">#REF!,#REF!,#REF!,#REF!,#REF!,#REF!</definedName>
    <definedName name="Z_EA86CE3C_00A2_11D2_98BC_00C04FC96ABD_.wvu.Rows" hidden="1">#REF!,#REF!,#REF!,#REF!,#REF!,#REF!</definedName>
    <definedName name="Z_EA86CE3D_00A2_11D2_98BC_00C04FC96ABD_.wvu.Rows" localSheetId="5" hidden="1">#REF!,#REF!,#REF!,#REF!,#REF!,#REF!</definedName>
    <definedName name="Z_EA86CE3D_00A2_11D2_98BC_00C04FC96ABD_.wvu.Rows" hidden="1">#REF!,#REF!,#REF!,#REF!,#REF!,#REF!</definedName>
    <definedName name="Z_EA86CE3E_00A2_11D2_98BC_00C04FC96ABD_.wvu.Rows" localSheetId="5" hidden="1">#REF!,#REF!,#REF!,#REF!,#REF!,#REF!,#REF!,#REF!</definedName>
    <definedName name="Z_EA86CE3E_00A2_11D2_98BC_00C04FC96ABD_.wvu.Rows" hidden="1">#REF!,#REF!,#REF!,#REF!,#REF!,#REF!,#REF!,#REF!</definedName>
    <definedName name="Z_EA86CE3F_00A2_11D2_98BC_00C04FC96ABD_.wvu.Rows" localSheetId="5" hidden="1">#REF!,#REF!,#REF!,#REF!,#REF!,#REF!,#REF!</definedName>
    <definedName name="Z_EA86CE3F_00A2_11D2_98BC_00C04FC96ABD_.wvu.Rows" hidden="1">#REF!,#REF!,#REF!,#REF!,#REF!,#REF!,#REF!</definedName>
    <definedName name="Z_EA86CE40_00A2_11D2_98BC_00C04FC96ABD_.wvu.Rows" localSheetId="5" hidden="1">#REF!,#REF!,#REF!,#REF!,#REF!,#REF!,#REF!</definedName>
    <definedName name="Z_EA86CE40_00A2_11D2_98BC_00C04FC96ABD_.wvu.Rows" hidden="1">#REF!,#REF!,#REF!,#REF!,#REF!,#REF!,#REF!</definedName>
    <definedName name="Z_EA86CE41_00A2_11D2_98BC_00C04FC96ABD_.wvu.Rows" localSheetId="5" hidden="1">#REF!,#REF!,#REF!,#REF!,#REF!,#REF!,#REF!,#REF!</definedName>
    <definedName name="Z_EA86CE41_00A2_11D2_98BC_00C04FC96ABD_.wvu.Rows" hidden="1">#REF!,#REF!,#REF!,#REF!,#REF!,#REF!,#REF!,#REF!</definedName>
    <definedName name="Z_EA86CE42_00A2_11D2_98BC_00C04FC96ABD_.wvu.Rows" localSheetId="5" hidden="1">#REF!,#REF!,#REF!,#REF!,#REF!,#REF!,#REF!,#REF!</definedName>
    <definedName name="Z_EA86CE42_00A2_11D2_98BC_00C04FC96ABD_.wvu.Rows" hidden="1">#REF!,#REF!,#REF!,#REF!,#REF!,#REF!,#REF!,#REF!</definedName>
    <definedName name="Z_EA86CE43_00A2_11D2_98BC_00C04FC96ABD_.wvu.Rows" localSheetId="5" hidden="1">#REF!,#REF!,#REF!,#REF!,#REF!,#REF!,#REF!,#REF!</definedName>
    <definedName name="Z_EA86CE43_00A2_11D2_98BC_00C04FC96ABD_.wvu.Rows" hidden="1">#REF!,#REF!,#REF!,#REF!,#REF!,#REF!,#REF!,#REF!</definedName>
    <definedName name="Z_EA86CE45_00A2_11D2_98BC_00C04FC96ABD_.wvu.Rows" localSheetId="5" hidden="1">#REF!,#REF!,#REF!,#REF!,#REF!,#REF!,#REF!,#REF!,#REF!</definedName>
    <definedName name="Z_EA86CE45_00A2_11D2_98BC_00C04FC96ABD_.wvu.Rows" hidden="1">#REF!,#REF!,#REF!,#REF!,#REF!,#REF!,#REF!,#REF!,#REF!</definedName>
    <definedName name="Z_EA86CE46_00A2_11D2_98BC_00C04FC96ABD_.wvu.Rows" localSheetId="5" hidden="1">#REF!,#REF!,#REF!,#REF!,#REF!,#REF!,#REF!,#REF!,#REF!</definedName>
    <definedName name="Z_EA86CE46_00A2_11D2_98BC_00C04FC96ABD_.wvu.Rows" hidden="1">#REF!,#REF!,#REF!,#REF!,#REF!,#REF!,#REF!,#REF!,#REF!</definedName>
    <definedName name="Z_EA86CE47_00A2_11D2_98BC_00C04FC96ABD_.wvu.Rows" localSheetId="5" hidden="1">#REF!,#REF!,#REF!,#REF!,#REF!,#REF!</definedName>
    <definedName name="Z_EA86CE47_00A2_11D2_98BC_00C04FC96ABD_.wvu.Rows" hidden="1">#REF!,#REF!,#REF!,#REF!,#REF!,#REF!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4" l="1"/>
  <c r="L11" i="4"/>
  <c r="L43" i="6"/>
  <c r="K43" i="6"/>
  <c r="J43" i="6"/>
  <c r="I43" i="6"/>
  <c r="F43" i="6"/>
  <c r="E43" i="6"/>
  <c r="D43" i="6"/>
  <c r="C43" i="6"/>
  <c r="B43" i="6"/>
  <c r="N41" i="6"/>
  <c r="M41" i="6"/>
  <c r="H41" i="6"/>
  <c r="G41" i="6"/>
  <c r="O41" i="6" s="1"/>
  <c r="N40" i="6"/>
  <c r="M40" i="6"/>
  <c r="O40" i="6" s="1"/>
  <c r="H40" i="6"/>
  <c r="G40" i="6"/>
  <c r="N39" i="6"/>
  <c r="M39" i="6"/>
  <c r="O39" i="6" s="1"/>
  <c r="H39" i="6"/>
  <c r="G39" i="6"/>
  <c r="O38" i="6"/>
  <c r="N38" i="6"/>
  <c r="M38" i="6"/>
  <c r="H38" i="6"/>
  <c r="G38" i="6"/>
  <c r="O37" i="6"/>
  <c r="N37" i="6"/>
  <c r="M37" i="6"/>
  <c r="H37" i="6"/>
  <c r="G37" i="6"/>
  <c r="O36" i="6"/>
  <c r="N36" i="6"/>
  <c r="M36" i="6"/>
  <c r="H36" i="6"/>
  <c r="G36" i="6"/>
  <c r="O35" i="6"/>
  <c r="N35" i="6"/>
  <c r="M35" i="6"/>
  <c r="H35" i="6"/>
  <c r="G35" i="6"/>
  <c r="N34" i="6"/>
  <c r="M34" i="6"/>
  <c r="O34" i="6" s="1"/>
  <c r="H34" i="6"/>
  <c r="G34" i="6"/>
  <c r="N33" i="6"/>
  <c r="M33" i="6"/>
  <c r="H33" i="6"/>
  <c r="G33" i="6"/>
  <c r="O33" i="6" s="1"/>
  <c r="N32" i="6"/>
  <c r="M32" i="6"/>
  <c r="O32" i="6" s="1"/>
  <c r="H32" i="6"/>
  <c r="G32" i="6"/>
  <c r="N31" i="6"/>
  <c r="M31" i="6"/>
  <c r="O31" i="6" s="1"/>
  <c r="H31" i="6"/>
  <c r="G31" i="6"/>
  <c r="O30" i="6"/>
  <c r="N30" i="6"/>
  <c r="M30" i="6"/>
  <c r="H30" i="6"/>
  <c r="G30" i="6"/>
  <c r="O29" i="6"/>
  <c r="N29" i="6"/>
  <c r="M29" i="6"/>
  <c r="H29" i="6"/>
  <c r="G29" i="6"/>
  <c r="O28" i="6"/>
  <c r="N28" i="6"/>
  <c r="M28" i="6"/>
  <c r="H28" i="6"/>
  <c r="G28" i="6"/>
  <c r="O27" i="6"/>
  <c r="N27" i="6"/>
  <c r="M27" i="6"/>
  <c r="H27" i="6"/>
  <c r="G27" i="6"/>
  <c r="N26" i="6"/>
  <c r="M26" i="6"/>
  <c r="O26" i="6" s="1"/>
  <c r="H26" i="6"/>
  <c r="G26" i="6"/>
  <c r="N25" i="6"/>
  <c r="M25" i="6"/>
  <c r="H25" i="6"/>
  <c r="G25" i="6"/>
  <c r="O25" i="6" s="1"/>
  <c r="N24" i="6"/>
  <c r="M24" i="6"/>
  <c r="O24" i="6" s="1"/>
  <c r="H24" i="6"/>
  <c r="G24" i="6"/>
  <c r="N22" i="6"/>
  <c r="M22" i="6"/>
  <c r="O22" i="6" s="1"/>
  <c r="H22" i="6"/>
  <c r="G22" i="6"/>
  <c r="O21" i="6"/>
  <c r="N21" i="6"/>
  <c r="M21" i="6"/>
  <c r="H21" i="6"/>
  <c r="G21" i="6"/>
  <c r="O20" i="6"/>
  <c r="N20" i="6"/>
  <c r="M20" i="6"/>
  <c r="H20" i="6"/>
  <c r="G20" i="6"/>
  <c r="O19" i="6"/>
  <c r="N19" i="6"/>
  <c r="M19" i="6"/>
  <c r="H19" i="6"/>
  <c r="G19" i="6"/>
  <c r="O18" i="6"/>
  <c r="N18" i="6"/>
  <c r="M18" i="6"/>
  <c r="H18" i="6"/>
  <c r="G18" i="6"/>
  <c r="N17" i="6"/>
  <c r="M17" i="6"/>
  <c r="O17" i="6" s="1"/>
  <c r="H17" i="6"/>
  <c r="G17" i="6"/>
  <c r="N16" i="6"/>
  <c r="M16" i="6"/>
  <c r="H16" i="6"/>
  <c r="G16" i="6"/>
  <c r="O16" i="6" s="1"/>
  <c r="N15" i="6"/>
  <c r="M15" i="6"/>
  <c r="O15" i="6" s="1"/>
  <c r="H15" i="6"/>
  <c r="G15" i="6"/>
  <c r="N14" i="6"/>
  <c r="M14" i="6"/>
  <c r="O14" i="6" s="1"/>
  <c r="H14" i="6"/>
  <c r="G14" i="6"/>
  <c r="G43" i="6" s="1"/>
  <c r="O13" i="6"/>
  <c r="N13" i="6"/>
  <c r="M13" i="6"/>
  <c r="H13" i="6"/>
  <c r="G13" i="6"/>
  <c r="O12" i="6"/>
  <c r="N12" i="6"/>
  <c r="M12" i="6"/>
  <c r="H12" i="6"/>
  <c r="G12" i="6"/>
  <c r="O11" i="6"/>
  <c r="N11" i="6"/>
  <c r="M11" i="6"/>
  <c r="H11" i="6"/>
  <c r="G11" i="6"/>
  <c r="F43" i="5"/>
  <c r="N41" i="5"/>
  <c r="M41" i="5"/>
  <c r="L41" i="5"/>
  <c r="L43" i="5" s="1"/>
  <c r="K41" i="5"/>
  <c r="J41" i="5"/>
  <c r="H41" i="5"/>
  <c r="G41" i="5"/>
  <c r="F41" i="5"/>
  <c r="E41" i="5"/>
  <c r="D41" i="5"/>
  <c r="D43" i="5" s="1"/>
  <c r="C41" i="5"/>
  <c r="O40" i="5"/>
  <c r="P40" i="5" s="1"/>
  <c r="I40" i="5"/>
  <c r="O39" i="5"/>
  <c r="P39" i="5" s="1"/>
  <c r="I39" i="5"/>
  <c r="I41" i="5" s="1"/>
  <c r="P38" i="5"/>
  <c r="O38" i="5"/>
  <c r="I38" i="5"/>
  <c r="P37" i="5"/>
  <c r="O37" i="5"/>
  <c r="I37" i="5"/>
  <c r="O36" i="5"/>
  <c r="I36" i="5"/>
  <c r="O35" i="5"/>
  <c r="P35" i="5" s="1"/>
  <c r="I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P33" i="5" s="1"/>
  <c r="I33" i="5"/>
  <c r="O32" i="5"/>
  <c r="P32" i="5" s="1"/>
  <c r="I32" i="5"/>
  <c r="P31" i="5"/>
  <c r="O31" i="5"/>
  <c r="I31" i="5"/>
  <c r="P29" i="5"/>
  <c r="O29" i="5"/>
  <c r="I29" i="5"/>
  <c r="O28" i="5"/>
  <c r="I28" i="5"/>
  <c r="N27" i="5"/>
  <c r="N43" i="5" s="1"/>
  <c r="M27" i="5"/>
  <c r="L27" i="5"/>
  <c r="K27" i="5"/>
  <c r="J27" i="5"/>
  <c r="J43" i="5" s="1"/>
  <c r="H27" i="5"/>
  <c r="G27" i="5"/>
  <c r="F27" i="5"/>
  <c r="E27" i="5"/>
  <c r="D27" i="5"/>
  <c r="C27" i="5"/>
  <c r="P26" i="5"/>
  <c r="O26" i="5"/>
  <c r="I26" i="5"/>
  <c r="O25" i="5"/>
  <c r="P25" i="5" s="1"/>
  <c r="I25" i="5"/>
  <c r="O24" i="5"/>
  <c r="I24" i="5"/>
  <c r="P23" i="5"/>
  <c r="O23" i="5"/>
  <c r="I23" i="5"/>
  <c r="P22" i="5"/>
  <c r="O22" i="5"/>
  <c r="I22" i="5"/>
  <c r="O21" i="5"/>
  <c r="P21" i="5" s="1"/>
  <c r="I21" i="5"/>
  <c r="O20" i="5"/>
  <c r="I20" i="5"/>
  <c r="O19" i="5"/>
  <c r="I19" i="5"/>
  <c r="P18" i="5"/>
  <c r="O18" i="5"/>
  <c r="I18" i="5"/>
  <c r="O17" i="5"/>
  <c r="P17" i="5" s="1"/>
  <c r="I17" i="5"/>
  <c r="O16" i="5"/>
  <c r="P16" i="5" s="1"/>
  <c r="I16" i="5"/>
  <c r="P15" i="5"/>
  <c r="O15" i="5"/>
  <c r="I15" i="5"/>
  <c r="P14" i="5"/>
  <c r="O14" i="5"/>
  <c r="I14" i="5"/>
  <c r="N13" i="5"/>
  <c r="M13" i="5"/>
  <c r="L13" i="5"/>
  <c r="K13" i="5"/>
  <c r="J13" i="5"/>
  <c r="H13" i="5"/>
  <c r="H43" i="5" s="1"/>
  <c r="G13" i="5"/>
  <c r="G43" i="5" s="1"/>
  <c r="F13" i="5"/>
  <c r="E13" i="5"/>
  <c r="D13" i="5"/>
  <c r="C13" i="5"/>
  <c r="O12" i="5"/>
  <c r="P12" i="5" s="1"/>
  <c r="I12" i="5"/>
  <c r="I13" i="5" s="1"/>
  <c r="P11" i="5"/>
  <c r="O11" i="5"/>
  <c r="I11" i="5"/>
  <c r="O10" i="5"/>
  <c r="P10" i="5" s="1"/>
  <c r="I10" i="5"/>
  <c r="J99" i="4"/>
  <c r="I99" i="4"/>
  <c r="H99" i="4"/>
  <c r="K99" i="4" s="1"/>
  <c r="F99" i="4"/>
  <c r="E99" i="4"/>
  <c r="E101" i="4" s="1"/>
  <c r="D99" i="4"/>
  <c r="C99" i="4"/>
  <c r="L98" i="4"/>
  <c r="K97" i="4"/>
  <c r="G97" i="4"/>
  <c r="K96" i="4"/>
  <c r="L96" i="4" s="1"/>
  <c r="G96" i="4"/>
  <c r="K95" i="4"/>
  <c r="L95" i="4" s="1"/>
  <c r="G95" i="4"/>
  <c r="K94" i="4"/>
  <c r="G94" i="4"/>
  <c r="L94" i="4" s="1"/>
  <c r="K93" i="4"/>
  <c r="L93" i="4" s="1"/>
  <c r="G93" i="4"/>
  <c r="K92" i="4"/>
  <c r="L92" i="4" s="1"/>
  <c r="G92" i="4"/>
  <c r="K91" i="4"/>
  <c r="G91" i="4"/>
  <c r="K90" i="4"/>
  <c r="G90" i="4"/>
  <c r="J89" i="4"/>
  <c r="I89" i="4"/>
  <c r="H89" i="4"/>
  <c r="F89" i="4"/>
  <c r="E89" i="4"/>
  <c r="D89" i="4"/>
  <c r="C89" i="4"/>
  <c r="K88" i="4"/>
  <c r="G88" i="4"/>
  <c r="K87" i="4"/>
  <c r="L87" i="4" s="1"/>
  <c r="G87" i="4"/>
  <c r="K86" i="4"/>
  <c r="G86" i="4"/>
  <c r="K85" i="4"/>
  <c r="G85" i="4"/>
  <c r="K84" i="4"/>
  <c r="L84" i="4" s="1"/>
  <c r="G84" i="4"/>
  <c r="K83" i="4"/>
  <c r="L83" i="4" s="1"/>
  <c r="G83" i="4"/>
  <c r="K82" i="4"/>
  <c r="G82" i="4"/>
  <c r="K81" i="4"/>
  <c r="G81" i="4"/>
  <c r="K80" i="4"/>
  <c r="G80" i="4"/>
  <c r="K79" i="4"/>
  <c r="G79" i="4"/>
  <c r="K78" i="4"/>
  <c r="G78" i="4"/>
  <c r="J77" i="4"/>
  <c r="I77" i="4"/>
  <c r="H77" i="4"/>
  <c r="F77" i="4"/>
  <c r="E77" i="4"/>
  <c r="D77" i="4"/>
  <c r="C77" i="4"/>
  <c r="K76" i="4"/>
  <c r="G76" i="4"/>
  <c r="K75" i="4"/>
  <c r="G75" i="4"/>
  <c r="K74" i="4"/>
  <c r="G74" i="4"/>
  <c r="K73" i="4"/>
  <c r="L73" i="4" s="1"/>
  <c r="G73" i="4"/>
  <c r="K72" i="4"/>
  <c r="G72" i="4"/>
  <c r="J71" i="4"/>
  <c r="K71" i="4" s="1"/>
  <c r="I71" i="4"/>
  <c r="H71" i="4"/>
  <c r="F71" i="4"/>
  <c r="E71" i="4"/>
  <c r="D71" i="4"/>
  <c r="C71" i="4"/>
  <c r="K70" i="4"/>
  <c r="L70" i="4" s="1"/>
  <c r="G70" i="4"/>
  <c r="K69" i="4"/>
  <c r="G69" i="4"/>
  <c r="K68" i="4"/>
  <c r="L68" i="4" s="1"/>
  <c r="G68" i="4"/>
  <c r="K67" i="4"/>
  <c r="L67" i="4" s="1"/>
  <c r="G67" i="4"/>
  <c r="K66" i="4"/>
  <c r="G66" i="4"/>
  <c r="L66" i="4" s="1"/>
  <c r="K64" i="4"/>
  <c r="G64" i="4"/>
  <c r="K63" i="4"/>
  <c r="G63" i="4"/>
  <c r="K62" i="4"/>
  <c r="L62" i="4" s="1"/>
  <c r="G62" i="4"/>
  <c r="J61" i="4"/>
  <c r="I61" i="4"/>
  <c r="H61" i="4"/>
  <c r="K61" i="4" s="1"/>
  <c r="F61" i="4"/>
  <c r="E61" i="4"/>
  <c r="D61" i="4"/>
  <c r="C61" i="4"/>
  <c r="K60" i="4"/>
  <c r="G60" i="4"/>
  <c r="K59" i="4"/>
  <c r="G59" i="4"/>
  <c r="K58" i="4"/>
  <c r="G58" i="4"/>
  <c r="K57" i="4"/>
  <c r="L57" i="4" s="1"/>
  <c r="G57" i="4"/>
  <c r="K56" i="4"/>
  <c r="L56" i="4" s="1"/>
  <c r="G56" i="4"/>
  <c r="J55" i="4"/>
  <c r="I55" i="4"/>
  <c r="H55" i="4"/>
  <c r="K55" i="4" s="1"/>
  <c r="F55" i="4"/>
  <c r="E55" i="4"/>
  <c r="D55" i="4"/>
  <c r="C55" i="4"/>
  <c r="K54" i="4"/>
  <c r="G54" i="4"/>
  <c r="K53" i="4"/>
  <c r="L53" i="4" s="1"/>
  <c r="G53" i="4"/>
  <c r="K52" i="4"/>
  <c r="L52" i="4" s="1"/>
  <c r="G52" i="4"/>
  <c r="K51" i="4"/>
  <c r="G51" i="4"/>
  <c r="L51" i="4" s="1"/>
  <c r="K50" i="4"/>
  <c r="G50" i="4"/>
  <c r="J49" i="4"/>
  <c r="I49" i="4"/>
  <c r="H49" i="4"/>
  <c r="F49" i="4"/>
  <c r="E49" i="4"/>
  <c r="D49" i="4"/>
  <c r="C49" i="4"/>
  <c r="K48" i="4"/>
  <c r="G48" i="4"/>
  <c r="L48" i="4" s="1"/>
  <c r="K47" i="4"/>
  <c r="G47" i="4"/>
  <c r="K46" i="4"/>
  <c r="G46" i="4"/>
  <c r="K45" i="4"/>
  <c r="G45" i="4"/>
  <c r="K44" i="4"/>
  <c r="L44" i="4" s="1"/>
  <c r="G44" i="4"/>
  <c r="K43" i="4"/>
  <c r="G43" i="4"/>
  <c r="K42" i="4"/>
  <c r="L42" i="4" s="1"/>
  <c r="G42" i="4"/>
  <c r="K41" i="4"/>
  <c r="L41" i="4" s="1"/>
  <c r="G41" i="4"/>
  <c r="K40" i="4"/>
  <c r="G40" i="4"/>
  <c r="L40" i="4" s="1"/>
  <c r="K39" i="4"/>
  <c r="G39" i="4"/>
  <c r="K38" i="4"/>
  <c r="L38" i="4" s="1"/>
  <c r="G38" i="4"/>
  <c r="K37" i="4"/>
  <c r="G37" i="4"/>
  <c r="L37" i="4" s="1"/>
  <c r="K36" i="4"/>
  <c r="G36" i="4"/>
  <c r="K35" i="4"/>
  <c r="G35" i="4"/>
  <c r="K34" i="4"/>
  <c r="G34" i="4"/>
  <c r="L34" i="4" s="1"/>
  <c r="K33" i="4"/>
  <c r="G33" i="4"/>
  <c r="K32" i="4"/>
  <c r="G32" i="4"/>
  <c r="K31" i="4"/>
  <c r="G31" i="4"/>
  <c r="K30" i="4"/>
  <c r="L30" i="4" s="1"/>
  <c r="G30" i="4"/>
  <c r="K29" i="4"/>
  <c r="G29" i="4"/>
  <c r="J28" i="4"/>
  <c r="I28" i="4"/>
  <c r="H28" i="4"/>
  <c r="F28" i="4"/>
  <c r="E28" i="4"/>
  <c r="D28" i="4"/>
  <c r="C28" i="4"/>
  <c r="K27" i="4"/>
  <c r="G27" i="4"/>
  <c r="K26" i="4"/>
  <c r="G26" i="4"/>
  <c r="K25" i="4"/>
  <c r="L25" i="4" s="1"/>
  <c r="G25" i="4"/>
  <c r="K24" i="4"/>
  <c r="L24" i="4" s="1"/>
  <c r="G24" i="4"/>
  <c r="K23" i="4"/>
  <c r="G23" i="4"/>
  <c r="L23" i="4" s="1"/>
  <c r="J22" i="4"/>
  <c r="K22" i="4" s="1"/>
  <c r="I22" i="4"/>
  <c r="H22" i="4"/>
  <c r="F22" i="4"/>
  <c r="E22" i="4"/>
  <c r="D22" i="4"/>
  <c r="G22" i="4" s="1"/>
  <c r="C22" i="4"/>
  <c r="K21" i="4"/>
  <c r="L21" i="4" s="1"/>
  <c r="G21" i="4"/>
  <c r="K20" i="4"/>
  <c r="G20" i="4"/>
  <c r="L20" i="4" s="1"/>
  <c r="K19" i="4"/>
  <c r="G19" i="4"/>
  <c r="J18" i="4"/>
  <c r="I18" i="4"/>
  <c r="H18" i="4"/>
  <c r="F18" i="4"/>
  <c r="E18" i="4"/>
  <c r="D18" i="4"/>
  <c r="C18" i="4"/>
  <c r="K17" i="4"/>
  <c r="L17" i="4" s="1"/>
  <c r="G17" i="4"/>
  <c r="K16" i="4"/>
  <c r="G16" i="4"/>
  <c r="K15" i="4"/>
  <c r="G15" i="4"/>
  <c r="K14" i="4"/>
  <c r="G14" i="4"/>
  <c r="K13" i="4"/>
  <c r="G13" i="4"/>
  <c r="K12" i="4"/>
  <c r="L12" i="4" s="1"/>
  <c r="G12" i="4"/>
  <c r="K11" i="4"/>
  <c r="G11" i="4"/>
  <c r="G10" i="4"/>
  <c r="K9" i="4"/>
  <c r="G9" i="4"/>
  <c r="K8" i="4"/>
  <c r="G8" i="4"/>
  <c r="K7" i="4"/>
  <c r="G7" i="4"/>
  <c r="K6" i="4"/>
  <c r="L6" i="4" s="1"/>
  <c r="G6" i="4"/>
  <c r="I55" i="3"/>
  <c r="H55" i="3"/>
  <c r="F55" i="3"/>
  <c r="C55" i="3"/>
  <c r="I50" i="3"/>
  <c r="H50" i="3"/>
  <c r="D50" i="3"/>
  <c r="I44" i="3"/>
  <c r="H44" i="3"/>
  <c r="J40" i="3"/>
  <c r="I40" i="3"/>
  <c r="H40" i="3"/>
  <c r="F40" i="3"/>
  <c r="F50" i="3" s="1"/>
  <c r="E40" i="3"/>
  <c r="D40" i="3"/>
  <c r="C40" i="3"/>
  <c r="K39" i="3"/>
  <c r="K38" i="3"/>
  <c r="G38" i="3"/>
  <c r="K37" i="3"/>
  <c r="L37" i="3" s="1"/>
  <c r="G37" i="3"/>
  <c r="K36" i="3"/>
  <c r="L36" i="3" s="1"/>
  <c r="G36" i="3"/>
  <c r="K35" i="3"/>
  <c r="L35" i="3" s="1"/>
  <c r="G35" i="3"/>
  <c r="K34" i="3"/>
  <c r="L34" i="3" s="1"/>
  <c r="G34" i="3"/>
  <c r="L33" i="3"/>
  <c r="K33" i="3"/>
  <c r="G33" i="3"/>
  <c r="L32" i="3"/>
  <c r="K32" i="3"/>
  <c r="G32" i="3"/>
  <c r="L31" i="3"/>
  <c r="K31" i="3"/>
  <c r="G31" i="3"/>
  <c r="K30" i="3"/>
  <c r="L30" i="3" s="1"/>
  <c r="G30" i="3"/>
  <c r="K29" i="3"/>
  <c r="L29" i="3" s="1"/>
  <c r="G29" i="3"/>
  <c r="K28" i="3"/>
  <c r="L28" i="3" s="1"/>
  <c r="G28" i="3"/>
  <c r="K27" i="3"/>
  <c r="L27" i="3" s="1"/>
  <c r="G27" i="3"/>
  <c r="K26" i="3"/>
  <c r="L26" i="3" s="1"/>
  <c r="G26" i="3"/>
  <c r="L25" i="3"/>
  <c r="K25" i="3"/>
  <c r="G25" i="3"/>
  <c r="K24" i="3"/>
  <c r="G24" i="3"/>
  <c r="L24" i="3" s="1"/>
  <c r="K23" i="3"/>
  <c r="G23" i="3"/>
  <c r="L23" i="3" s="1"/>
  <c r="K22" i="3"/>
  <c r="L22" i="3" s="1"/>
  <c r="G22" i="3"/>
  <c r="K21" i="3"/>
  <c r="G21" i="3"/>
  <c r="L19" i="3"/>
  <c r="K19" i="3"/>
  <c r="G19" i="3"/>
  <c r="K18" i="3"/>
  <c r="L18" i="3" s="1"/>
  <c r="G18" i="3"/>
  <c r="K17" i="3"/>
  <c r="G17" i="3"/>
  <c r="L16" i="3"/>
  <c r="K16" i="3"/>
  <c r="G16" i="3"/>
  <c r="L15" i="3"/>
  <c r="K15" i="3"/>
  <c r="G15" i="3"/>
  <c r="K14" i="3"/>
  <c r="G14" i="3"/>
  <c r="K13" i="3"/>
  <c r="L13" i="3" s="1"/>
  <c r="G13" i="3"/>
  <c r="K12" i="3"/>
  <c r="G12" i="3"/>
  <c r="K11" i="3"/>
  <c r="L11" i="3" s="1"/>
  <c r="G11" i="3"/>
  <c r="K10" i="3"/>
  <c r="L10" i="3" s="1"/>
  <c r="G10" i="3"/>
  <c r="K9" i="3"/>
  <c r="G9" i="3"/>
  <c r="L8" i="3"/>
  <c r="K8" i="3"/>
  <c r="G8" i="3"/>
  <c r="K146" i="2"/>
  <c r="O42" i="5" s="1"/>
  <c r="J145" i="2"/>
  <c r="I145" i="2"/>
  <c r="H145" i="2"/>
  <c r="F145" i="2"/>
  <c r="E145" i="2"/>
  <c r="D145" i="2"/>
  <c r="C145" i="2"/>
  <c r="K144" i="2"/>
  <c r="G144" i="2"/>
  <c r="K143" i="2"/>
  <c r="G143" i="2"/>
  <c r="K142" i="2"/>
  <c r="L142" i="2" s="1"/>
  <c r="G142" i="2"/>
  <c r="K141" i="2"/>
  <c r="L141" i="2" s="1"/>
  <c r="G141" i="2"/>
  <c r="K140" i="2"/>
  <c r="L140" i="2" s="1"/>
  <c r="G140" i="2"/>
  <c r="K139" i="2"/>
  <c r="L139" i="2" s="1"/>
  <c r="G139" i="2"/>
  <c r="K138" i="2"/>
  <c r="G138" i="2"/>
  <c r="K137" i="2"/>
  <c r="G137" i="2"/>
  <c r="K136" i="2"/>
  <c r="G136" i="2"/>
  <c r="L136" i="2" s="1"/>
  <c r="K135" i="2"/>
  <c r="G135" i="2"/>
  <c r="L134" i="2"/>
  <c r="K134" i="2"/>
  <c r="G134" i="2"/>
  <c r="K133" i="2"/>
  <c r="L133" i="2" s="1"/>
  <c r="G133" i="2"/>
  <c r="K132" i="2"/>
  <c r="L132" i="2" s="1"/>
  <c r="G132" i="2"/>
  <c r="L131" i="2"/>
  <c r="K131" i="2"/>
  <c r="G131" i="2"/>
  <c r="K130" i="2"/>
  <c r="G130" i="2"/>
  <c r="K129" i="2"/>
  <c r="G129" i="2"/>
  <c r="K128" i="2"/>
  <c r="G128" i="2"/>
  <c r="K127" i="2"/>
  <c r="G127" i="2"/>
  <c r="K126" i="2"/>
  <c r="G126" i="2"/>
  <c r="L126" i="2" s="1"/>
  <c r="K125" i="2"/>
  <c r="G125" i="2"/>
  <c r="L124" i="2"/>
  <c r="K124" i="2"/>
  <c r="G124" i="2"/>
  <c r="J122" i="2"/>
  <c r="I122" i="2"/>
  <c r="H122" i="2"/>
  <c r="F122" i="2"/>
  <c r="E122" i="2"/>
  <c r="E123" i="2" s="1"/>
  <c r="D122" i="2"/>
  <c r="C122" i="2"/>
  <c r="K121" i="2"/>
  <c r="G121" i="2"/>
  <c r="K120" i="2"/>
  <c r="G120" i="2"/>
  <c r="K119" i="2"/>
  <c r="L119" i="2" s="1"/>
  <c r="G119" i="2"/>
  <c r="K118" i="2"/>
  <c r="G118" i="2"/>
  <c r="K117" i="2"/>
  <c r="G117" i="2"/>
  <c r="L117" i="2" s="1"/>
  <c r="K116" i="2"/>
  <c r="L116" i="2" s="1"/>
  <c r="G116" i="2"/>
  <c r="K115" i="2"/>
  <c r="L115" i="2" s="1"/>
  <c r="G115" i="2"/>
  <c r="K114" i="2"/>
  <c r="G114" i="2"/>
  <c r="K113" i="2"/>
  <c r="G113" i="2"/>
  <c r="K112" i="2"/>
  <c r="L112" i="2" s="1"/>
  <c r="G112" i="2"/>
  <c r="K111" i="2"/>
  <c r="L111" i="2" s="1"/>
  <c r="G111" i="2"/>
  <c r="K110" i="2"/>
  <c r="G110" i="2"/>
  <c r="K109" i="2"/>
  <c r="L109" i="2" s="1"/>
  <c r="G109" i="2"/>
  <c r="K108" i="2"/>
  <c r="L108" i="2" s="1"/>
  <c r="G108" i="2"/>
  <c r="K107" i="2"/>
  <c r="G107" i="2"/>
  <c r="K106" i="2"/>
  <c r="L106" i="2" s="1"/>
  <c r="G106" i="2"/>
  <c r="L105" i="2"/>
  <c r="K105" i="2"/>
  <c r="G105" i="2"/>
  <c r="J104" i="2"/>
  <c r="I104" i="2"/>
  <c r="H104" i="2"/>
  <c r="F104" i="2"/>
  <c r="E104" i="2"/>
  <c r="D104" i="2"/>
  <c r="C104" i="2"/>
  <c r="K103" i="2"/>
  <c r="L103" i="2" s="1"/>
  <c r="G103" i="2"/>
  <c r="K102" i="2"/>
  <c r="L102" i="2" s="1"/>
  <c r="G102" i="2"/>
  <c r="K101" i="2"/>
  <c r="G101" i="2"/>
  <c r="K100" i="2"/>
  <c r="G100" i="2"/>
  <c r="K99" i="2"/>
  <c r="L99" i="2" s="1"/>
  <c r="G99" i="2"/>
  <c r="K98" i="2"/>
  <c r="G98" i="2"/>
  <c r="K97" i="2"/>
  <c r="L97" i="2" s="1"/>
  <c r="G97" i="2"/>
  <c r="K96" i="2"/>
  <c r="G96" i="2"/>
  <c r="K95" i="2"/>
  <c r="G95" i="2"/>
  <c r="L95" i="2" s="1"/>
  <c r="K94" i="2"/>
  <c r="L94" i="2" s="1"/>
  <c r="G94" i="2"/>
  <c r="K93" i="2"/>
  <c r="G93" i="2"/>
  <c r="L93" i="2" s="1"/>
  <c r="J92" i="2"/>
  <c r="I92" i="2"/>
  <c r="H92" i="2"/>
  <c r="F92" i="2"/>
  <c r="F123" i="2" s="1"/>
  <c r="E92" i="2"/>
  <c r="D92" i="2"/>
  <c r="C92" i="2"/>
  <c r="K91" i="2"/>
  <c r="G91" i="2"/>
  <c r="L91" i="2" s="1"/>
  <c r="K90" i="2"/>
  <c r="G90" i="2"/>
  <c r="K89" i="2"/>
  <c r="G89" i="2"/>
  <c r="K88" i="2"/>
  <c r="G88" i="2"/>
  <c r="K87" i="2"/>
  <c r="L87" i="2" s="1"/>
  <c r="G87" i="2"/>
  <c r="K86" i="2"/>
  <c r="L86" i="2" s="1"/>
  <c r="G86" i="2"/>
  <c r="K85" i="2"/>
  <c r="G85" i="2"/>
  <c r="K84" i="2"/>
  <c r="G84" i="2"/>
  <c r="L84" i="2" s="1"/>
  <c r="K83" i="2"/>
  <c r="L83" i="2" s="1"/>
  <c r="G83" i="2"/>
  <c r="K82" i="2"/>
  <c r="G82" i="2"/>
  <c r="K81" i="2"/>
  <c r="G81" i="2"/>
  <c r="K80" i="2"/>
  <c r="G80" i="2"/>
  <c r="K79" i="2"/>
  <c r="G79" i="2"/>
  <c r="J78" i="2"/>
  <c r="I78" i="2"/>
  <c r="H78" i="2"/>
  <c r="F78" i="2"/>
  <c r="E78" i="2"/>
  <c r="D78" i="2"/>
  <c r="C78" i="2"/>
  <c r="G77" i="2"/>
  <c r="K76" i="2"/>
  <c r="G76" i="2"/>
  <c r="K75" i="2"/>
  <c r="G75" i="2"/>
  <c r="L75" i="2" s="1"/>
  <c r="J74" i="2"/>
  <c r="I74" i="2"/>
  <c r="H74" i="2"/>
  <c r="F74" i="2"/>
  <c r="E74" i="2"/>
  <c r="D74" i="2"/>
  <c r="C74" i="2"/>
  <c r="K73" i="2"/>
  <c r="G73" i="2"/>
  <c r="K72" i="2"/>
  <c r="L72" i="2" s="1"/>
  <c r="G72" i="2"/>
  <c r="K71" i="2"/>
  <c r="L71" i="2" s="1"/>
  <c r="G71" i="2"/>
  <c r="J70" i="2"/>
  <c r="I70" i="2"/>
  <c r="H70" i="2"/>
  <c r="F70" i="2"/>
  <c r="E70" i="2"/>
  <c r="D70" i="2"/>
  <c r="C70" i="2"/>
  <c r="K69" i="2"/>
  <c r="L69" i="2" s="1"/>
  <c r="G69" i="2"/>
  <c r="K68" i="2"/>
  <c r="L68" i="2" s="1"/>
  <c r="G68" i="2"/>
  <c r="K67" i="2"/>
  <c r="G67" i="2"/>
  <c r="K66" i="2"/>
  <c r="G66" i="2"/>
  <c r="K65" i="2"/>
  <c r="G65" i="2"/>
  <c r="K64" i="2"/>
  <c r="L64" i="2" s="1"/>
  <c r="G64" i="2"/>
  <c r="K63" i="2"/>
  <c r="G63" i="2"/>
  <c r="K62" i="2"/>
  <c r="L62" i="2" s="1"/>
  <c r="G62" i="2"/>
  <c r="K61" i="2"/>
  <c r="L61" i="2" s="1"/>
  <c r="G61" i="2"/>
  <c r="K60" i="2"/>
  <c r="G60" i="2"/>
  <c r="L60" i="2" s="1"/>
  <c r="K59" i="2"/>
  <c r="L59" i="2" s="1"/>
  <c r="G59" i="2"/>
  <c r="K58" i="2"/>
  <c r="L58" i="2" s="1"/>
  <c r="G58" i="2"/>
  <c r="K57" i="2"/>
  <c r="G57" i="2"/>
  <c r="K56" i="2"/>
  <c r="L56" i="2" s="1"/>
  <c r="G56" i="2"/>
  <c r="K55" i="2"/>
  <c r="G55" i="2"/>
  <c r="K54" i="2"/>
  <c r="L54" i="2" s="1"/>
  <c r="G54" i="2"/>
  <c r="K53" i="2"/>
  <c r="L53" i="2" s="1"/>
  <c r="G53" i="2"/>
  <c r="K52" i="2"/>
  <c r="G52" i="2"/>
  <c r="L52" i="2" s="1"/>
  <c r="K51" i="2"/>
  <c r="G51" i="2"/>
  <c r="K50" i="2"/>
  <c r="G50" i="2"/>
  <c r="K49" i="2"/>
  <c r="G49" i="2"/>
  <c r="K48" i="2"/>
  <c r="L48" i="2" s="1"/>
  <c r="G48" i="2"/>
  <c r="K47" i="2"/>
  <c r="L47" i="2" s="1"/>
  <c r="G47" i="2"/>
  <c r="K46" i="2"/>
  <c r="L46" i="2" s="1"/>
  <c r="G46" i="2"/>
  <c r="K45" i="2"/>
  <c r="L45" i="2" s="1"/>
  <c r="G45" i="2"/>
  <c r="K44" i="2"/>
  <c r="G44" i="2"/>
  <c r="K43" i="2"/>
  <c r="G43" i="2"/>
  <c r="K42" i="2"/>
  <c r="G42" i="2"/>
  <c r="K41" i="2"/>
  <c r="G41" i="2"/>
  <c r="L40" i="2"/>
  <c r="K40" i="2"/>
  <c r="G40" i="2"/>
  <c r="K39" i="2"/>
  <c r="L39" i="2" s="1"/>
  <c r="G39" i="2"/>
  <c r="K38" i="2"/>
  <c r="G38" i="2"/>
  <c r="L37" i="2"/>
  <c r="K37" i="2"/>
  <c r="G37" i="2"/>
  <c r="K36" i="2"/>
  <c r="L36" i="2" s="1"/>
  <c r="G36" i="2"/>
  <c r="K35" i="2"/>
  <c r="L35" i="2" s="1"/>
  <c r="G35" i="2"/>
  <c r="K34" i="2"/>
  <c r="G34" i="2"/>
  <c r="J33" i="2"/>
  <c r="I33" i="2"/>
  <c r="H33" i="2"/>
  <c r="F33" i="2"/>
  <c r="E33" i="2"/>
  <c r="D33" i="2"/>
  <c r="C33" i="2"/>
  <c r="K32" i="2"/>
  <c r="L32" i="2" s="1"/>
  <c r="G32" i="2"/>
  <c r="K31" i="2"/>
  <c r="G31" i="2"/>
  <c r="K30" i="2"/>
  <c r="G30" i="2"/>
  <c r="K29" i="2"/>
  <c r="L29" i="2" s="1"/>
  <c r="G29" i="2"/>
  <c r="L28" i="2"/>
  <c r="K27" i="2"/>
  <c r="G27" i="2"/>
  <c r="L27" i="2" s="1"/>
  <c r="K26" i="2"/>
  <c r="G26" i="2"/>
  <c r="K25" i="2"/>
  <c r="G25" i="2"/>
  <c r="K24" i="2"/>
  <c r="G24" i="2"/>
  <c r="K23" i="2"/>
  <c r="L23" i="2" s="1"/>
  <c r="G23" i="2"/>
  <c r="K22" i="2"/>
  <c r="L22" i="2" s="1"/>
  <c r="G22" i="2"/>
  <c r="K21" i="2"/>
  <c r="G21" i="2"/>
  <c r="K20" i="2"/>
  <c r="G20" i="2"/>
  <c r="L20" i="2" s="1"/>
  <c r="K19" i="2"/>
  <c r="G19" i="2"/>
  <c r="K18" i="2"/>
  <c r="L18" i="2" s="1"/>
  <c r="G18" i="2"/>
  <c r="K17" i="2"/>
  <c r="L17" i="2" s="1"/>
  <c r="G17" i="2"/>
  <c r="K16" i="2"/>
  <c r="L16" i="2" s="1"/>
  <c r="G16" i="2"/>
  <c r="K15" i="2"/>
  <c r="L15" i="2" s="1"/>
  <c r="G15" i="2"/>
  <c r="K14" i="2"/>
  <c r="G14" i="2"/>
  <c r="K13" i="2"/>
  <c r="G13" i="2"/>
  <c r="K12" i="2"/>
  <c r="G12" i="2"/>
  <c r="K11" i="2"/>
  <c r="L11" i="2" s="1"/>
  <c r="G11" i="2"/>
  <c r="K10" i="2"/>
  <c r="G10" i="2"/>
  <c r="K9" i="2"/>
  <c r="L9" i="2" s="1"/>
  <c r="G9" i="2"/>
  <c r="K8" i="2"/>
  <c r="L8" i="2" s="1"/>
  <c r="G8" i="2"/>
  <c r="K7" i="2"/>
  <c r="G7" i="2"/>
  <c r="E226" i="1"/>
  <c r="C226" i="1"/>
  <c r="E224" i="1"/>
  <c r="C224" i="1"/>
  <c r="E221" i="1"/>
  <c r="C221" i="1"/>
  <c r="G216" i="1"/>
  <c r="H216" i="1" s="1"/>
  <c r="D216" i="1"/>
  <c r="F215" i="1"/>
  <c r="F213" i="1" s="1"/>
  <c r="D215" i="1"/>
  <c r="G214" i="1"/>
  <c r="D214" i="1"/>
  <c r="E213" i="1"/>
  <c r="C213" i="1"/>
  <c r="G212" i="1"/>
  <c r="F212" i="1"/>
  <c r="D212" i="1"/>
  <c r="D211" i="1" s="1"/>
  <c r="F211" i="1"/>
  <c r="E211" i="1"/>
  <c r="C211" i="1"/>
  <c r="G210" i="1"/>
  <c r="G209" i="1" s="1"/>
  <c r="D210" i="1"/>
  <c r="D209" i="1" s="1"/>
  <c r="F209" i="1"/>
  <c r="E209" i="1"/>
  <c r="C209" i="1"/>
  <c r="G208" i="1"/>
  <c r="D208" i="1"/>
  <c r="G207" i="1"/>
  <c r="D207" i="1"/>
  <c r="G206" i="1"/>
  <c r="D206" i="1"/>
  <c r="G205" i="1"/>
  <c r="D205" i="1"/>
  <c r="G204" i="1"/>
  <c r="D204" i="1"/>
  <c r="G203" i="1"/>
  <c r="D203" i="1"/>
  <c r="G202" i="1"/>
  <c r="D202" i="1"/>
  <c r="G201" i="1"/>
  <c r="D201" i="1"/>
  <c r="G200" i="1"/>
  <c r="D200" i="1"/>
  <c r="G199" i="1"/>
  <c r="G198" i="1" s="1"/>
  <c r="D199" i="1"/>
  <c r="F198" i="1"/>
  <c r="E198" i="1"/>
  <c r="C198" i="1"/>
  <c r="F197" i="1"/>
  <c r="F196" i="1" s="1"/>
  <c r="E197" i="1"/>
  <c r="E196" i="1" s="1"/>
  <c r="F194" i="1"/>
  <c r="G194" i="1" s="1"/>
  <c r="D194" i="1"/>
  <c r="F193" i="1"/>
  <c r="G193" i="1" s="1"/>
  <c r="D193" i="1"/>
  <c r="G192" i="1"/>
  <c r="D192" i="1"/>
  <c r="G191" i="1"/>
  <c r="H191" i="1" s="1"/>
  <c r="D191" i="1"/>
  <c r="E190" i="1"/>
  <c r="C190" i="1"/>
  <c r="G189" i="1"/>
  <c r="D189" i="1"/>
  <c r="G188" i="1"/>
  <c r="D188" i="1"/>
  <c r="F187" i="1"/>
  <c r="G187" i="1" s="1"/>
  <c r="D187" i="1"/>
  <c r="E186" i="1"/>
  <c r="C186" i="1"/>
  <c r="F185" i="1"/>
  <c r="G185" i="1" s="1"/>
  <c r="D185" i="1"/>
  <c r="G184" i="1"/>
  <c r="D184" i="1"/>
  <c r="F183" i="1"/>
  <c r="F176" i="1" s="1"/>
  <c r="E183" i="1"/>
  <c r="D183" i="1"/>
  <c r="E182" i="1"/>
  <c r="G182" i="1" s="1"/>
  <c r="D182" i="1"/>
  <c r="G181" i="1"/>
  <c r="D181" i="1"/>
  <c r="G180" i="1"/>
  <c r="D180" i="1"/>
  <c r="G179" i="1"/>
  <c r="D179" i="1"/>
  <c r="G178" i="1"/>
  <c r="D178" i="1"/>
  <c r="G177" i="1"/>
  <c r="D177" i="1"/>
  <c r="E176" i="1"/>
  <c r="C176" i="1"/>
  <c r="G175" i="1"/>
  <c r="D175" i="1"/>
  <c r="G174" i="1"/>
  <c r="D174" i="1"/>
  <c r="G173" i="1"/>
  <c r="D173" i="1"/>
  <c r="E172" i="1"/>
  <c r="E166" i="1" s="1"/>
  <c r="D172" i="1"/>
  <c r="G171" i="1"/>
  <c r="D171" i="1"/>
  <c r="G170" i="1"/>
  <c r="D170" i="1"/>
  <c r="G169" i="1"/>
  <c r="D169" i="1"/>
  <c r="H168" i="1"/>
  <c r="G168" i="1"/>
  <c r="D168" i="1"/>
  <c r="G167" i="1"/>
  <c r="D167" i="1"/>
  <c r="F166" i="1"/>
  <c r="C166" i="1"/>
  <c r="F165" i="1"/>
  <c r="G165" i="1" s="1"/>
  <c r="D165" i="1"/>
  <c r="G164" i="1"/>
  <c r="D164" i="1"/>
  <c r="F163" i="1"/>
  <c r="D163" i="1"/>
  <c r="F162" i="1"/>
  <c r="G162" i="1" s="1"/>
  <c r="D162" i="1"/>
  <c r="E161" i="1"/>
  <c r="C161" i="1"/>
  <c r="F160" i="1"/>
  <c r="G160" i="1" s="1"/>
  <c r="D160" i="1"/>
  <c r="F159" i="1"/>
  <c r="G159" i="1" s="1"/>
  <c r="D159" i="1"/>
  <c r="G158" i="1"/>
  <c r="D158" i="1"/>
  <c r="F157" i="1"/>
  <c r="G157" i="1" s="1"/>
  <c r="D157" i="1"/>
  <c r="D156" i="1" s="1"/>
  <c r="E156" i="1"/>
  <c r="C156" i="1"/>
  <c r="G155" i="1"/>
  <c r="D155" i="1"/>
  <c r="G154" i="1"/>
  <c r="D154" i="1"/>
  <c r="F153" i="1"/>
  <c r="G153" i="1" s="1"/>
  <c r="H153" i="1" s="1"/>
  <c r="D153" i="1"/>
  <c r="G152" i="1"/>
  <c r="F152" i="1"/>
  <c r="D152" i="1"/>
  <c r="G151" i="1"/>
  <c r="D151" i="1"/>
  <c r="G150" i="1"/>
  <c r="D150" i="1"/>
  <c r="F149" i="1"/>
  <c r="G149" i="1" s="1"/>
  <c r="D149" i="1"/>
  <c r="F148" i="1"/>
  <c r="E148" i="1"/>
  <c r="G148" i="1" s="1"/>
  <c r="D148" i="1"/>
  <c r="E147" i="1"/>
  <c r="G147" i="1" s="1"/>
  <c r="D147" i="1"/>
  <c r="G146" i="1"/>
  <c r="D146" i="1"/>
  <c r="G145" i="1"/>
  <c r="H145" i="1" s="1"/>
  <c r="D145" i="1"/>
  <c r="G144" i="1"/>
  <c r="D144" i="1"/>
  <c r="G143" i="1"/>
  <c r="D143" i="1"/>
  <c r="G142" i="1"/>
  <c r="D142" i="1"/>
  <c r="G141" i="1"/>
  <c r="H141" i="1" s="1"/>
  <c r="D141" i="1"/>
  <c r="G140" i="1"/>
  <c r="D140" i="1"/>
  <c r="H140" i="1" s="1"/>
  <c r="G139" i="1"/>
  <c r="D139" i="1"/>
  <c r="G138" i="1"/>
  <c r="D138" i="1"/>
  <c r="G137" i="1"/>
  <c r="H137" i="1" s="1"/>
  <c r="D137" i="1"/>
  <c r="G136" i="1"/>
  <c r="D136" i="1"/>
  <c r="G135" i="1"/>
  <c r="D135" i="1"/>
  <c r="G134" i="1"/>
  <c r="D134" i="1"/>
  <c r="G133" i="1"/>
  <c r="D133" i="1"/>
  <c r="G132" i="1"/>
  <c r="D132" i="1"/>
  <c r="G131" i="1"/>
  <c r="D131" i="1"/>
  <c r="G130" i="1"/>
  <c r="D130" i="1"/>
  <c r="G129" i="1"/>
  <c r="D129" i="1"/>
  <c r="G128" i="1"/>
  <c r="D128" i="1"/>
  <c r="G127" i="1"/>
  <c r="D127" i="1"/>
  <c r="G126" i="1"/>
  <c r="D126" i="1"/>
  <c r="G125" i="1"/>
  <c r="D125" i="1"/>
  <c r="G124" i="1"/>
  <c r="D124" i="1"/>
  <c r="G123" i="1"/>
  <c r="D123" i="1"/>
  <c r="H123" i="1" s="1"/>
  <c r="G122" i="1"/>
  <c r="D122" i="1"/>
  <c r="G121" i="1"/>
  <c r="D121" i="1"/>
  <c r="G120" i="1"/>
  <c r="D120" i="1"/>
  <c r="G119" i="1"/>
  <c r="D119" i="1"/>
  <c r="H119" i="1" s="1"/>
  <c r="G118" i="1"/>
  <c r="F118" i="1"/>
  <c r="D118" i="1"/>
  <c r="F117" i="1"/>
  <c r="G117" i="1" s="1"/>
  <c r="D117" i="1"/>
  <c r="G116" i="1"/>
  <c r="D116" i="1"/>
  <c r="G115" i="1"/>
  <c r="D115" i="1"/>
  <c r="G114" i="1"/>
  <c r="D114" i="1"/>
  <c r="F113" i="1"/>
  <c r="G113" i="1" s="1"/>
  <c r="D113" i="1"/>
  <c r="G112" i="1"/>
  <c r="D112" i="1"/>
  <c r="G111" i="1"/>
  <c r="D111" i="1"/>
  <c r="G110" i="1"/>
  <c r="F110" i="1"/>
  <c r="D110" i="1"/>
  <c r="C109" i="1"/>
  <c r="F107" i="1"/>
  <c r="G107" i="1" s="1"/>
  <c r="D107" i="1"/>
  <c r="G106" i="1"/>
  <c r="D106" i="1"/>
  <c r="G105" i="1"/>
  <c r="D105" i="1"/>
  <c r="G104" i="1"/>
  <c r="D104" i="1"/>
  <c r="G103" i="1"/>
  <c r="D103" i="1"/>
  <c r="F102" i="1"/>
  <c r="G102" i="1" s="1"/>
  <c r="E102" i="1"/>
  <c r="D102" i="1"/>
  <c r="G101" i="1"/>
  <c r="D101" i="1"/>
  <c r="F100" i="1"/>
  <c r="G100" i="1" s="1"/>
  <c r="D100" i="1"/>
  <c r="E99" i="1"/>
  <c r="C99" i="1"/>
  <c r="F97" i="1"/>
  <c r="G97" i="1" s="1"/>
  <c r="D97" i="1"/>
  <c r="F96" i="1"/>
  <c r="G96" i="1" s="1"/>
  <c r="D96" i="1"/>
  <c r="F95" i="1"/>
  <c r="G95" i="1" s="1"/>
  <c r="D95" i="1"/>
  <c r="G94" i="1"/>
  <c r="D94" i="1"/>
  <c r="G93" i="1"/>
  <c r="D93" i="1"/>
  <c r="F92" i="1"/>
  <c r="G92" i="1" s="1"/>
  <c r="D92" i="1"/>
  <c r="G91" i="1"/>
  <c r="D91" i="1"/>
  <c r="G90" i="1"/>
  <c r="H90" i="1" s="1"/>
  <c r="D90" i="1"/>
  <c r="E89" i="1"/>
  <c r="E84" i="1" s="1"/>
  <c r="C89" i="1"/>
  <c r="G88" i="1"/>
  <c r="D88" i="1"/>
  <c r="G87" i="1"/>
  <c r="H87" i="1" s="1"/>
  <c r="D87" i="1"/>
  <c r="H86" i="1"/>
  <c r="G86" i="1"/>
  <c r="D86" i="1"/>
  <c r="G85" i="1"/>
  <c r="H85" i="1" s="1"/>
  <c r="D85" i="1"/>
  <c r="C84" i="1"/>
  <c r="G82" i="1"/>
  <c r="D82" i="1"/>
  <c r="F81" i="1"/>
  <c r="F77" i="1" s="1"/>
  <c r="F76" i="1" s="1"/>
  <c r="E81" i="1"/>
  <c r="D81" i="1"/>
  <c r="G80" i="1"/>
  <c r="D80" i="1"/>
  <c r="G79" i="1"/>
  <c r="H79" i="1" s="1"/>
  <c r="D79" i="1"/>
  <c r="D77" i="1" s="1"/>
  <c r="D76" i="1" s="1"/>
  <c r="G78" i="1"/>
  <c r="H78" i="1" s="1"/>
  <c r="D78" i="1"/>
  <c r="C77" i="1"/>
  <c r="C76" i="1" s="1"/>
  <c r="G75" i="1"/>
  <c r="D75" i="1"/>
  <c r="F74" i="1"/>
  <c r="F73" i="1" s="1"/>
  <c r="D74" i="1"/>
  <c r="D73" i="1" s="1"/>
  <c r="E73" i="1"/>
  <c r="C73" i="1"/>
  <c r="G72" i="1"/>
  <c r="D72" i="1"/>
  <c r="F71" i="1"/>
  <c r="F68" i="1" s="1"/>
  <c r="D71" i="1"/>
  <c r="G70" i="1"/>
  <c r="D70" i="1"/>
  <c r="G69" i="1"/>
  <c r="D69" i="1"/>
  <c r="E68" i="1"/>
  <c r="C68" i="1"/>
  <c r="G67" i="1"/>
  <c r="D67" i="1"/>
  <c r="F66" i="1"/>
  <c r="G66" i="1" s="1"/>
  <c r="D66" i="1"/>
  <c r="D226" i="1" s="1"/>
  <c r="G65" i="1"/>
  <c r="D65" i="1"/>
  <c r="G64" i="1"/>
  <c r="D64" i="1"/>
  <c r="E63" i="1"/>
  <c r="C63" i="1"/>
  <c r="C62" i="1"/>
  <c r="G60" i="1"/>
  <c r="D60" i="1"/>
  <c r="G59" i="1"/>
  <c r="D59" i="1"/>
  <c r="G58" i="1"/>
  <c r="D58" i="1"/>
  <c r="G57" i="1"/>
  <c r="D57" i="1"/>
  <c r="G56" i="1"/>
  <c r="H56" i="1" s="1"/>
  <c r="D56" i="1"/>
  <c r="F55" i="1"/>
  <c r="F54" i="1" s="1"/>
  <c r="E55" i="1"/>
  <c r="C55" i="1"/>
  <c r="C54" i="1" s="1"/>
  <c r="E54" i="1"/>
  <c r="G53" i="1"/>
  <c r="D53" i="1"/>
  <c r="G52" i="1"/>
  <c r="G51" i="1"/>
  <c r="D51" i="1"/>
  <c r="E50" i="1"/>
  <c r="G50" i="1" s="1"/>
  <c r="D50" i="1"/>
  <c r="F49" i="1"/>
  <c r="E49" i="1"/>
  <c r="C49" i="1"/>
  <c r="G48" i="1"/>
  <c r="D48" i="1"/>
  <c r="E47" i="1"/>
  <c r="G47" i="1" s="1"/>
  <c r="D47" i="1"/>
  <c r="E46" i="1"/>
  <c r="E45" i="1" s="1"/>
  <c r="D46" i="1"/>
  <c r="F45" i="1"/>
  <c r="C45" i="1"/>
  <c r="G44" i="1"/>
  <c r="D44" i="1"/>
  <c r="E43" i="1"/>
  <c r="G43" i="1" s="1"/>
  <c r="D43" i="1"/>
  <c r="E42" i="1"/>
  <c r="E40" i="1" s="1"/>
  <c r="D42" i="1"/>
  <c r="G41" i="1"/>
  <c r="D41" i="1"/>
  <c r="F40" i="1"/>
  <c r="C40" i="1"/>
  <c r="D40" i="1" s="1"/>
  <c r="G39" i="1"/>
  <c r="D39" i="1"/>
  <c r="G38" i="1"/>
  <c r="D38" i="1"/>
  <c r="G37" i="1"/>
  <c r="D37" i="1"/>
  <c r="F36" i="1"/>
  <c r="E36" i="1"/>
  <c r="C36" i="1"/>
  <c r="G35" i="1"/>
  <c r="D35" i="1"/>
  <c r="E34" i="1"/>
  <c r="G34" i="1" s="1"/>
  <c r="D34" i="1"/>
  <c r="D32" i="1" s="1"/>
  <c r="E33" i="1"/>
  <c r="G33" i="1" s="1"/>
  <c r="D33" i="1"/>
  <c r="F32" i="1"/>
  <c r="C32" i="1"/>
  <c r="G31" i="1"/>
  <c r="D31" i="1"/>
  <c r="D29" i="1" s="1"/>
  <c r="D28" i="1" s="1"/>
  <c r="E30" i="1"/>
  <c r="G30" i="1" s="1"/>
  <c r="F29" i="1"/>
  <c r="F28" i="1" s="1"/>
  <c r="F27" i="1" s="1"/>
  <c r="C29" i="1"/>
  <c r="C28" i="1" s="1"/>
  <c r="G26" i="1"/>
  <c r="D26" i="1"/>
  <c r="G25" i="1"/>
  <c r="D25" i="1"/>
  <c r="G24" i="1"/>
  <c r="F24" i="1"/>
  <c r="F21" i="1" s="1"/>
  <c r="F20" i="1" s="1"/>
  <c r="F17" i="1" s="1"/>
  <c r="C24" i="1"/>
  <c r="D24" i="1" s="1"/>
  <c r="G23" i="1"/>
  <c r="D23" i="1"/>
  <c r="G22" i="1"/>
  <c r="D22" i="1"/>
  <c r="E21" i="1"/>
  <c r="C21" i="1"/>
  <c r="C20" i="1" s="1"/>
  <c r="C17" i="1" s="1"/>
  <c r="E20" i="1"/>
  <c r="E19" i="1"/>
  <c r="G19" i="1" s="1"/>
  <c r="H19" i="1" s="1"/>
  <c r="D19" i="1"/>
  <c r="E18" i="1"/>
  <c r="G18" i="1" s="1"/>
  <c r="D18" i="1"/>
  <c r="G16" i="1"/>
  <c r="D16" i="1"/>
  <c r="D14" i="1" s="1"/>
  <c r="E15" i="1"/>
  <c r="E14" i="1" s="1"/>
  <c r="D15" i="1"/>
  <c r="F14" i="1"/>
  <c r="C14" i="1"/>
  <c r="L58" i="4" l="1"/>
  <c r="L15" i="4"/>
  <c r="G28" i="4"/>
  <c r="L29" i="4"/>
  <c r="L43" i="4"/>
  <c r="K49" i="4"/>
  <c r="L69" i="4"/>
  <c r="L86" i="4"/>
  <c r="G89" i="4"/>
  <c r="L26" i="4"/>
  <c r="G49" i="4"/>
  <c r="L49" i="4" s="1"/>
  <c r="L7" i="4"/>
  <c r="L47" i="4"/>
  <c r="G55" i="4"/>
  <c r="L55" i="4" s="1"/>
  <c r="L74" i="4"/>
  <c r="K28" i="4"/>
  <c r="L50" i="4"/>
  <c r="L72" i="4"/>
  <c r="L76" i="4"/>
  <c r="L90" i="4"/>
  <c r="L14" i="4"/>
  <c r="L19" i="4"/>
  <c r="L27" i="4"/>
  <c r="L54" i="4"/>
  <c r="L59" i="4"/>
  <c r="L82" i="4"/>
  <c r="L97" i="4"/>
  <c r="G46" i="1"/>
  <c r="D49" i="1"/>
  <c r="F63" i="1"/>
  <c r="F62" i="1" s="1"/>
  <c r="H162" i="1"/>
  <c r="D166" i="1"/>
  <c r="H185" i="1"/>
  <c r="D213" i="1"/>
  <c r="D45" i="1"/>
  <c r="D221" i="1"/>
  <c r="G71" i="1"/>
  <c r="H136" i="1"/>
  <c r="H144" i="1"/>
  <c r="H148" i="1"/>
  <c r="D161" i="1"/>
  <c r="H182" i="1"/>
  <c r="C27" i="1"/>
  <c r="C12" i="1" s="1"/>
  <c r="G63" i="1"/>
  <c r="E62" i="1"/>
  <c r="H113" i="1"/>
  <c r="H121" i="1"/>
  <c r="H133" i="1"/>
  <c r="D36" i="1"/>
  <c r="D27" i="1" s="1"/>
  <c r="D12" i="1" s="1"/>
  <c r="F186" i="1"/>
  <c r="H134" i="1"/>
  <c r="D21" i="1"/>
  <c r="D20" i="1" s="1"/>
  <c r="H31" i="1"/>
  <c r="F99" i="1"/>
  <c r="H147" i="1"/>
  <c r="H57" i="1"/>
  <c r="E235" i="1"/>
  <c r="L30" i="2"/>
  <c r="L14" i="2"/>
  <c r="L43" i="2"/>
  <c r="L63" i="2"/>
  <c r="L67" i="2"/>
  <c r="G78" i="2"/>
  <c r="L137" i="2"/>
  <c r="K74" i="2"/>
  <c r="G70" i="2"/>
  <c r="L44" i="2"/>
  <c r="K78" i="2"/>
  <c r="L82" i="2"/>
  <c r="L96" i="2"/>
  <c r="L138" i="2"/>
  <c r="G104" i="2"/>
  <c r="L12" i="2"/>
  <c r="L19" i="2"/>
  <c r="L55" i="2"/>
  <c r="L80" i="2"/>
  <c r="L98" i="2"/>
  <c r="L120" i="2"/>
  <c r="I123" i="2"/>
  <c r="I147" i="2" s="1"/>
  <c r="L129" i="2"/>
  <c r="L31" i="2"/>
  <c r="L130" i="2"/>
  <c r="D17" i="1"/>
  <c r="G172" i="1"/>
  <c r="H172" i="1" s="1"/>
  <c r="D186" i="1"/>
  <c r="H207" i="1"/>
  <c r="D99" i="1"/>
  <c r="G36" i="1"/>
  <c r="H36" i="1" s="1"/>
  <c r="F156" i="1"/>
  <c r="H177" i="1"/>
  <c r="H212" i="1"/>
  <c r="E109" i="1"/>
  <c r="E108" i="1" s="1"/>
  <c r="C197" i="1"/>
  <c r="C196" i="1" s="1"/>
  <c r="D68" i="1"/>
  <c r="F109" i="1"/>
  <c r="H138" i="1"/>
  <c r="F190" i="1"/>
  <c r="H26" i="1"/>
  <c r="E17" i="1"/>
  <c r="C61" i="1"/>
  <c r="D89" i="1"/>
  <c r="D84" i="1" s="1"/>
  <c r="H135" i="1"/>
  <c r="D198" i="1"/>
  <c r="H16" i="1"/>
  <c r="G40" i="1"/>
  <c r="D55" i="1"/>
  <c r="D54" i="1" s="1"/>
  <c r="E98" i="1"/>
  <c r="E83" i="1" s="1"/>
  <c r="H202" i="1"/>
  <c r="G211" i="1"/>
  <c r="H211" i="1" s="1"/>
  <c r="H33" i="1"/>
  <c r="F12" i="1"/>
  <c r="H30" i="1"/>
  <c r="H92" i="1"/>
  <c r="G89" i="1"/>
  <c r="G84" i="1" s="1"/>
  <c r="H18" i="1"/>
  <c r="H34" i="1"/>
  <c r="H40" i="1"/>
  <c r="F61" i="1"/>
  <c r="O41" i="5"/>
  <c r="P36" i="5"/>
  <c r="E32" i="1"/>
  <c r="G32" i="1" s="1"/>
  <c r="H43" i="1"/>
  <c r="G74" i="1"/>
  <c r="H88" i="1"/>
  <c r="H103" i="1"/>
  <c r="H110" i="1"/>
  <c r="H151" i="1"/>
  <c r="C108" i="1"/>
  <c r="H159" i="1"/>
  <c r="D176" i="1"/>
  <c r="K89" i="4"/>
  <c r="L89" i="4" s="1"/>
  <c r="I101" i="4"/>
  <c r="H25" i="1"/>
  <c r="G42" i="1"/>
  <c r="H50" i="1"/>
  <c r="G55" i="1"/>
  <c r="D63" i="1"/>
  <c r="H64" i="1"/>
  <c r="H66" i="1"/>
  <c r="H71" i="1"/>
  <c r="G109" i="1"/>
  <c r="H117" i="1"/>
  <c r="H125" i="1"/>
  <c r="H132" i="1"/>
  <c r="H149" i="1"/>
  <c r="H157" i="1"/>
  <c r="G156" i="1"/>
  <c r="H178" i="1"/>
  <c r="L101" i="2"/>
  <c r="D123" i="2"/>
  <c r="D147" i="2" s="1"/>
  <c r="L22" i="4"/>
  <c r="H107" i="1"/>
  <c r="H143" i="1"/>
  <c r="H189" i="1"/>
  <c r="H22" i="1"/>
  <c r="H47" i="1"/>
  <c r="H60" i="1"/>
  <c r="H69" i="1"/>
  <c r="H95" i="1"/>
  <c r="H101" i="1"/>
  <c r="G21" i="1"/>
  <c r="H46" i="1"/>
  <c r="G49" i="1"/>
  <c r="H97" i="1"/>
  <c r="D109" i="1"/>
  <c r="D108" i="1" s="1"/>
  <c r="D98" i="1" s="1"/>
  <c r="H174" i="1"/>
  <c r="D190" i="1"/>
  <c r="H192" i="1"/>
  <c r="G40" i="3"/>
  <c r="J44" i="3"/>
  <c r="J50" i="3"/>
  <c r="J101" i="4"/>
  <c r="K77" i="4"/>
  <c r="K101" i="4"/>
  <c r="D224" i="1"/>
  <c r="G68" i="1"/>
  <c r="G81" i="1"/>
  <c r="E77" i="1"/>
  <c r="E76" i="1" s="1"/>
  <c r="E61" i="1" s="1"/>
  <c r="C98" i="1"/>
  <c r="C83" i="1" s="1"/>
  <c r="G99" i="1"/>
  <c r="H146" i="1"/>
  <c r="H179" i="1"/>
  <c r="L38" i="2"/>
  <c r="K70" i="2"/>
  <c r="K40" i="3"/>
  <c r="H100" i="1"/>
  <c r="H120" i="1"/>
  <c r="H128" i="1"/>
  <c r="H142" i="1"/>
  <c r="H150" i="1"/>
  <c r="H152" i="1"/>
  <c r="H165" i="1"/>
  <c r="H208" i="1"/>
  <c r="H24" i="1"/>
  <c r="H38" i="1"/>
  <c r="H53" i="1"/>
  <c r="H65" i="1"/>
  <c r="H23" i="1"/>
  <c r="E29" i="1"/>
  <c r="H75" i="1"/>
  <c r="F89" i="1"/>
  <c r="F84" i="1" s="1"/>
  <c r="H102" i="1"/>
  <c r="H104" i="1"/>
  <c r="H122" i="1"/>
  <c r="H126" i="1"/>
  <c r="F161" i="1"/>
  <c r="H175" i="1"/>
  <c r="G45" i="1"/>
  <c r="G15" i="1"/>
  <c r="H124" i="1"/>
  <c r="H155" i="1"/>
  <c r="H158" i="1"/>
  <c r="H160" i="1"/>
  <c r="H96" i="1"/>
  <c r="H118" i="1"/>
  <c r="H139" i="1"/>
  <c r="G163" i="1"/>
  <c r="K33" i="2"/>
  <c r="L7" i="2"/>
  <c r="H111" i="1"/>
  <c r="H131" i="1"/>
  <c r="G186" i="1"/>
  <c r="H206" i="1"/>
  <c r="L10" i="2"/>
  <c r="L24" i="2"/>
  <c r="L65" i="2"/>
  <c r="L90" i="2"/>
  <c r="K104" i="2"/>
  <c r="L104" i="2" s="1"/>
  <c r="J123" i="2"/>
  <c r="J147" i="2" s="1"/>
  <c r="L128" i="2"/>
  <c r="C50" i="3"/>
  <c r="C44" i="3"/>
  <c r="H101" i="4"/>
  <c r="H43" i="6"/>
  <c r="D44" i="6" s="1"/>
  <c r="G190" i="1"/>
  <c r="H193" i="1"/>
  <c r="H200" i="1"/>
  <c r="H204" i="1"/>
  <c r="G92" i="2"/>
  <c r="L107" i="2"/>
  <c r="K122" i="2"/>
  <c r="L121" i="2"/>
  <c r="L125" i="2"/>
  <c r="K145" i="2"/>
  <c r="E147" i="2"/>
  <c r="L12" i="3"/>
  <c r="D44" i="3"/>
  <c r="D55" i="3"/>
  <c r="G18" i="4"/>
  <c r="G61" i="4"/>
  <c r="L61" i="4" s="1"/>
  <c r="L88" i="4"/>
  <c r="F101" i="4"/>
  <c r="K43" i="5"/>
  <c r="G122" i="2"/>
  <c r="C43" i="5"/>
  <c r="L76" i="2"/>
  <c r="L118" i="2"/>
  <c r="L9" i="3"/>
  <c r="L16" i="4"/>
  <c r="L32" i="4"/>
  <c r="L36" i="4"/>
  <c r="L46" i="4"/>
  <c r="L85" i="4"/>
  <c r="P24" i="5"/>
  <c r="L26" i="2"/>
  <c r="L50" i="2"/>
  <c r="L88" i="2"/>
  <c r="L143" i="2"/>
  <c r="L8" i="4"/>
  <c r="L79" i="4"/>
  <c r="H201" i="1"/>
  <c r="H203" i="1"/>
  <c r="G215" i="1"/>
  <c r="L73" i="2"/>
  <c r="L85" i="2"/>
  <c r="G145" i="2"/>
  <c r="L14" i="3"/>
  <c r="L17" i="3"/>
  <c r="L33" i="4"/>
  <c r="O34" i="5"/>
  <c r="P34" i="5" s="1"/>
  <c r="P28" i="5"/>
  <c r="H180" i="1"/>
  <c r="H184" i="1"/>
  <c r="H187" i="1"/>
  <c r="H194" i="1"/>
  <c r="H199" i="1"/>
  <c r="L13" i="2"/>
  <c r="L41" i="2"/>
  <c r="L51" i="2"/>
  <c r="G74" i="2"/>
  <c r="L74" i="2" s="1"/>
  <c r="K92" i="2"/>
  <c r="L79" i="2"/>
  <c r="L113" i="2"/>
  <c r="N42" i="6"/>
  <c r="N43" i="6" s="1"/>
  <c r="K100" i="4"/>
  <c r="L64" i="4"/>
  <c r="C101" i="4"/>
  <c r="O13" i="5"/>
  <c r="P13" i="5" s="1"/>
  <c r="P19" i="5"/>
  <c r="I43" i="5"/>
  <c r="G44" i="6"/>
  <c r="M43" i="6"/>
  <c r="G183" i="1"/>
  <c r="G176" i="1" s="1"/>
  <c r="L34" i="2"/>
  <c r="L49" i="2"/>
  <c r="L81" i="2"/>
  <c r="L100" i="2"/>
  <c r="C123" i="2"/>
  <c r="C147" i="2" s="1"/>
  <c r="L127" i="2"/>
  <c r="F147" i="2"/>
  <c r="L38" i="3"/>
  <c r="L31" i="4"/>
  <c r="L60" i="4"/>
  <c r="G71" i="4"/>
  <c r="L71" i="4" s="1"/>
  <c r="L75" i="4"/>
  <c r="D101" i="4"/>
  <c r="G99" i="4"/>
  <c r="L99" i="4" s="1"/>
  <c r="E43" i="5"/>
  <c r="M43" i="5"/>
  <c r="L66" i="2"/>
  <c r="L114" i="2"/>
  <c r="L144" i="2"/>
  <c r="L21" i="3"/>
  <c r="E55" i="3"/>
  <c r="E50" i="3"/>
  <c r="L9" i="4"/>
  <c r="L81" i="4"/>
  <c r="I27" i="5"/>
  <c r="P20" i="5"/>
  <c r="G33" i="2"/>
  <c r="L25" i="2"/>
  <c r="L42" i="2"/>
  <c r="L57" i="2"/>
  <c r="L89" i="2"/>
  <c r="H123" i="2"/>
  <c r="H147" i="2" s="1"/>
  <c r="L135" i="2"/>
  <c r="E44" i="3"/>
  <c r="K18" i="4"/>
  <c r="L45" i="4"/>
  <c r="L63" i="4"/>
  <c r="G77" i="4"/>
  <c r="L78" i="4"/>
  <c r="L91" i="4"/>
  <c r="O27" i="5"/>
  <c r="P27" i="5" s="1"/>
  <c r="G166" i="1"/>
  <c r="F44" i="3"/>
  <c r="L18" i="4" l="1"/>
  <c r="L28" i="4"/>
  <c r="D197" i="1"/>
  <c r="D196" i="1" s="1"/>
  <c r="D62" i="1"/>
  <c r="D61" i="1" s="1"/>
  <c r="L33" i="2"/>
  <c r="L78" i="2"/>
  <c r="L70" i="2"/>
  <c r="H63" i="1"/>
  <c r="F108" i="1"/>
  <c r="F98" i="1" s="1"/>
  <c r="F83" i="1" s="1"/>
  <c r="D83" i="1"/>
  <c r="H198" i="1"/>
  <c r="H84" i="1"/>
  <c r="H176" i="1"/>
  <c r="N44" i="6"/>
  <c r="K44" i="6"/>
  <c r="I44" i="6"/>
  <c r="J44" i="6"/>
  <c r="L44" i="6"/>
  <c r="C195" i="1"/>
  <c r="C11" i="1"/>
  <c r="C10" i="1" s="1"/>
  <c r="E28" i="1"/>
  <c r="G29" i="1"/>
  <c r="H49" i="1"/>
  <c r="P41" i="5"/>
  <c r="O43" i="5"/>
  <c r="P43" i="5" s="1"/>
  <c r="H163" i="1"/>
  <c r="G161" i="1"/>
  <c r="G108" i="1" s="1"/>
  <c r="K50" i="3"/>
  <c r="K44" i="3"/>
  <c r="L40" i="3"/>
  <c r="H21" i="1"/>
  <c r="G20" i="1"/>
  <c r="H109" i="1"/>
  <c r="H42" i="1"/>
  <c r="G101" i="4"/>
  <c r="L101" i="4" s="1"/>
  <c r="H156" i="1"/>
  <c r="L145" i="2"/>
  <c r="H190" i="1"/>
  <c r="K123" i="2"/>
  <c r="K147" i="2" s="1"/>
  <c r="L122" i="2"/>
  <c r="H186" i="1"/>
  <c r="H81" i="1"/>
  <c r="G77" i="1"/>
  <c r="H183" i="1"/>
  <c r="H15" i="1"/>
  <c r="G14" i="1"/>
  <c r="H89" i="1"/>
  <c r="H45" i="1"/>
  <c r="H55" i="1"/>
  <c r="G54" i="1"/>
  <c r="H99" i="1"/>
  <c r="H32" i="1"/>
  <c r="M44" i="6"/>
  <c r="O43" i="6"/>
  <c r="L77" i="4"/>
  <c r="H166" i="1"/>
  <c r="L92" i="2"/>
  <c r="G213" i="1"/>
  <c r="F44" i="6"/>
  <c r="E44" i="6"/>
  <c r="C44" i="6"/>
  <c r="H44" i="6"/>
  <c r="H68" i="1"/>
  <c r="G62" i="1"/>
  <c r="G44" i="3"/>
  <c r="G50" i="3"/>
  <c r="G55" i="3"/>
  <c r="H74" i="1"/>
  <c r="G73" i="1"/>
  <c r="D195" i="1"/>
  <c r="D11" i="1"/>
  <c r="D10" i="1" s="1"/>
  <c r="G123" i="2"/>
  <c r="G147" i="2" s="1"/>
  <c r="F195" i="1" l="1"/>
  <c r="F11" i="1"/>
  <c r="F10" i="1" s="1"/>
  <c r="H108" i="1"/>
  <c r="G98" i="1"/>
  <c r="H62" i="1"/>
  <c r="G61" i="1"/>
  <c r="H29" i="1"/>
  <c r="L147" i="2"/>
  <c r="G28" i="1"/>
  <c r="E27" i="1"/>
  <c r="E12" i="1" s="1"/>
  <c r="H77" i="1"/>
  <c r="G76" i="1"/>
  <c r="H73" i="1"/>
  <c r="H54" i="1"/>
  <c r="L123" i="2"/>
  <c r="H213" i="1"/>
  <c r="G197" i="1"/>
  <c r="H161" i="1"/>
  <c r="H14" i="1"/>
  <c r="H20" i="1"/>
  <c r="G17" i="1"/>
  <c r="E195" i="1" l="1"/>
  <c r="E11" i="1"/>
  <c r="E10" i="1" s="1"/>
  <c r="H61" i="1"/>
  <c r="H76" i="1"/>
  <c r="H98" i="1"/>
  <c r="G83" i="1"/>
  <c r="G27" i="1"/>
  <c r="H28" i="1"/>
  <c r="H17" i="1"/>
  <c r="H197" i="1"/>
  <c r="G196" i="1"/>
  <c r="H196" i="1" l="1"/>
  <c r="H27" i="1"/>
  <c r="G12" i="1"/>
  <c r="H83" i="1"/>
  <c r="G195" i="1" l="1"/>
  <c r="G11" i="1"/>
  <c r="H12" i="1"/>
  <c r="G10" i="1" l="1"/>
  <c r="H11" i="1"/>
  <c r="H195" i="1"/>
  <c r="H10" i="1" l="1"/>
</calcChain>
</file>

<file path=xl/sharedStrings.xml><?xml version="1.0" encoding="utf-8"?>
<sst xmlns="http://schemas.openxmlformats.org/spreadsheetml/2006/main" count="907" uniqueCount="780">
  <si>
    <t xml:space="preserve">Mapa I - Receitas Por Classificação Económica                            </t>
  </si>
  <si>
    <t>Orçamento Inicial (OI)</t>
  </si>
  <si>
    <t>Total Orçamento 
Reprogramado (ORP)</t>
  </si>
  <si>
    <t>Execução (EXE)</t>
  </si>
  <si>
    <t>Taxa de 
Execução (EXE/ORP)</t>
  </si>
  <si>
    <t>Administração
 Direta</t>
  </si>
  <si>
    <t>Fundos e Serviços Autónomos</t>
  </si>
  <si>
    <t>Total Geral</t>
  </si>
  <si>
    <t>Clas.Econ.</t>
  </si>
  <si>
    <t>Designação</t>
  </si>
  <si>
    <t>TOTAL GERAL</t>
  </si>
  <si>
    <t>01 - Receitas</t>
  </si>
  <si>
    <t>01.01</t>
  </si>
  <si>
    <t>Impostos</t>
  </si>
  <si>
    <t>01.01.01</t>
  </si>
  <si>
    <t>Impostos sobre o rendimento (IUR)</t>
  </si>
  <si>
    <t>01.01.01.01</t>
  </si>
  <si>
    <t>Pessoas singulares</t>
  </si>
  <si>
    <t>01.01.01.02</t>
  </si>
  <si>
    <t>Pessoas colectivas</t>
  </si>
  <si>
    <t>01.01.02</t>
  </si>
  <si>
    <t>Outros impostos directos</t>
  </si>
  <si>
    <t>01.01.02.01</t>
  </si>
  <si>
    <t>Tributo Especial Unificado</t>
  </si>
  <si>
    <t>01.01.02.02</t>
  </si>
  <si>
    <t>Taxa de Incêndio</t>
  </si>
  <si>
    <t>01.01.03</t>
  </si>
  <si>
    <t xml:space="preserve">Imposto sobre o Património </t>
  </si>
  <si>
    <t>01.01.03.01</t>
  </si>
  <si>
    <t>Imposto único sobre o património</t>
  </si>
  <si>
    <t>01.01.03.01.01</t>
  </si>
  <si>
    <t>01.01.03.01.02</t>
  </si>
  <si>
    <t>01.01.03.02</t>
  </si>
  <si>
    <t>Outros impostos correntes sobre o património</t>
  </si>
  <si>
    <t>01.01.03.02.01</t>
  </si>
  <si>
    <t>01.01.03.02.02</t>
  </si>
  <si>
    <t>01.01.04</t>
  </si>
  <si>
    <t>Impostos sobre bens e serviços</t>
  </si>
  <si>
    <t>01.01.04.01</t>
  </si>
  <si>
    <t>Sobre bens e serviços</t>
  </si>
  <si>
    <t>01.01.04.01.01</t>
  </si>
  <si>
    <t>Imposto sobre o valor acrescentado (IVA)</t>
  </si>
  <si>
    <t>DGA</t>
  </si>
  <si>
    <t>DGCI</t>
  </si>
  <si>
    <t>01.01.04.02</t>
  </si>
  <si>
    <t>Sobre o consumo</t>
  </si>
  <si>
    <t>01.01.04.02.01</t>
  </si>
  <si>
    <t>Imposto sobre consumos especiais</t>
  </si>
  <si>
    <t>01.01.04.02.02</t>
  </si>
  <si>
    <t>Taxa de tabaco</t>
  </si>
  <si>
    <t>01.01.04.03</t>
  </si>
  <si>
    <t>Impostos cobrados por outras entidades</t>
  </si>
  <si>
    <t>01.01.04.04</t>
  </si>
  <si>
    <t>Impostos diversos sobre serviços</t>
  </si>
  <si>
    <t>01.01.04.04.01</t>
  </si>
  <si>
    <t>Imposto de turismo</t>
  </si>
  <si>
    <t>01.01.04.04.02</t>
  </si>
  <si>
    <t>Contribuição Turistica</t>
  </si>
  <si>
    <t>01.01.04.04.09</t>
  </si>
  <si>
    <t>Outros diversos</t>
  </si>
  <si>
    <t>01.01.04.05</t>
  </si>
  <si>
    <t>Outros impostos</t>
  </si>
  <si>
    <t>01.01.04.05.01</t>
  </si>
  <si>
    <t>Imposto de circulação de veículos automóveis</t>
  </si>
  <si>
    <t>01.01.04.05.02</t>
  </si>
  <si>
    <t>Taxa ecológica</t>
  </si>
  <si>
    <t>01.01.04.05.03</t>
  </si>
  <si>
    <t>Taxa estatística aduaneira</t>
  </si>
  <si>
    <t>01.01.04.06</t>
  </si>
  <si>
    <t>Outros impostos diversos sobre bens e serviços</t>
  </si>
  <si>
    <t>01.01.05</t>
  </si>
  <si>
    <t>Imposto sobre transacções internacionais</t>
  </si>
  <si>
    <t>01.01.05.01</t>
  </si>
  <si>
    <t>Direitos de importação</t>
  </si>
  <si>
    <t>01.01.05.02</t>
  </si>
  <si>
    <t>Taxa comunitária CEDEAO</t>
  </si>
  <si>
    <t>01.01.05.04</t>
  </si>
  <si>
    <t>Serviços de importação – exportação</t>
  </si>
  <si>
    <t>01.01.06</t>
  </si>
  <si>
    <t>01.01.06.01.01</t>
  </si>
  <si>
    <t>Imposto de selo</t>
  </si>
  <si>
    <t>01.01.06.01.02</t>
  </si>
  <si>
    <t>Selo de verba</t>
  </si>
  <si>
    <t>Outros</t>
  </si>
  <si>
    <t>01.01.06.02</t>
  </si>
  <si>
    <t>Imposto especial sobre jogos</t>
  </si>
  <si>
    <t>01.02</t>
  </si>
  <si>
    <t>Segurança Social</t>
  </si>
  <si>
    <t>01.02.01</t>
  </si>
  <si>
    <t>Contribuições para a segurança social</t>
  </si>
  <si>
    <t>01.02.01.01</t>
  </si>
  <si>
    <t>Taxa social única</t>
  </si>
  <si>
    <t>01.02.01.02</t>
  </si>
  <si>
    <t>Contribuições para a Caixa de Aposentações e Pensões</t>
  </si>
  <si>
    <t>01.02.01.03</t>
  </si>
  <si>
    <t>Contribuição para a previdência social</t>
  </si>
  <si>
    <t>01.02.01.04</t>
  </si>
  <si>
    <t>Contrapartidas financeiras de organismos da segurança social Estrangeiras</t>
  </si>
  <si>
    <t>01.02.01.09</t>
  </si>
  <si>
    <t>Outras contribuições</t>
  </si>
  <si>
    <t>01.03</t>
  </si>
  <si>
    <t xml:space="preserve">Transferências </t>
  </si>
  <si>
    <t>01.03.01</t>
  </si>
  <si>
    <t>De Governos estrangeiros</t>
  </si>
  <si>
    <t>01.03.01.01</t>
  </si>
  <si>
    <t>Correntes</t>
  </si>
  <si>
    <t>01.03.01.01.01</t>
  </si>
  <si>
    <t>Ajuda orçamental</t>
  </si>
  <si>
    <t>01.03.01.01.02</t>
  </si>
  <si>
    <t>Ajuda alimentar</t>
  </si>
  <si>
    <t>01.03.01.01.03</t>
  </si>
  <si>
    <t>Donativos directos</t>
  </si>
  <si>
    <t>01.03.01.01.09</t>
  </si>
  <si>
    <t>Outras</t>
  </si>
  <si>
    <t>01.03.01.02</t>
  </si>
  <si>
    <t>Capital</t>
  </si>
  <si>
    <t>01.03.01.02.01</t>
  </si>
  <si>
    <t>01.03.01.02.02</t>
  </si>
  <si>
    <t>01.03.01.02.03</t>
  </si>
  <si>
    <t>01.03.01.02.09</t>
  </si>
  <si>
    <t>01.03.02</t>
  </si>
  <si>
    <t>De Organizações internacionais</t>
  </si>
  <si>
    <t>01.03.02.01</t>
  </si>
  <si>
    <t>01.03.02.02</t>
  </si>
  <si>
    <t>01.03.03</t>
  </si>
  <si>
    <t>Das administrações públicas</t>
  </si>
  <si>
    <t>01.03.03.01</t>
  </si>
  <si>
    <t>01.03.03.01.01</t>
  </si>
  <si>
    <t>Administração Central</t>
  </si>
  <si>
    <t>01.03.03.01.02</t>
  </si>
  <si>
    <t>Administração Local</t>
  </si>
  <si>
    <t>01.03.03.01.03</t>
  </si>
  <si>
    <t>Transferencias Correntes De Fundos E Serviços Autónomos</t>
  </si>
  <si>
    <t>01.03.03.01.09</t>
  </si>
  <si>
    <t>01.03.03.02</t>
  </si>
  <si>
    <t>01.04</t>
  </si>
  <si>
    <t>Outras receitas</t>
  </si>
  <si>
    <t>01.04.01</t>
  </si>
  <si>
    <t xml:space="preserve">Rendimentos de propriedade </t>
  </si>
  <si>
    <t>01.04.01.01</t>
  </si>
  <si>
    <t>Juros</t>
  </si>
  <si>
    <t>01.04.01.02</t>
  </si>
  <si>
    <t>Dividendos</t>
  </si>
  <si>
    <t>01.04.01.03</t>
  </si>
  <si>
    <t>Dividendos de quase sociedades</t>
  </si>
  <si>
    <t>01.04.01.04</t>
  </si>
  <si>
    <t>Receitas provenientes de reservas técnicas</t>
  </si>
  <si>
    <t>01.04.01.05</t>
  </si>
  <si>
    <t>Rendas</t>
  </si>
  <si>
    <t>01.04.01.05.01</t>
  </si>
  <si>
    <t>De concessões aeroportuárias</t>
  </si>
  <si>
    <t>01.04.01.05.02</t>
  </si>
  <si>
    <t>De concessões portuárias</t>
  </si>
  <si>
    <t>01.04.01.05.03</t>
  </si>
  <si>
    <t>De outras concessões</t>
  </si>
  <si>
    <t>01.04.01.05.04</t>
  </si>
  <si>
    <t>De terrenos</t>
  </si>
  <si>
    <t>01.04.01.05.05</t>
  </si>
  <si>
    <t>De habitações</t>
  </si>
  <si>
    <t>01.04.01.05.06</t>
  </si>
  <si>
    <t>De edifícios</t>
  </si>
  <si>
    <t>01.04.01.05.07</t>
  </si>
  <si>
    <t>Outras rendas</t>
  </si>
  <si>
    <t>01.04.01.05.09</t>
  </si>
  <si>
    <t>Outros rendimentos de propriedade</t>
  </si>
  <si>
    <t>01.04.02</t>
  </si>
  <si>
    <t>Venda de bens e serviços</t>
  </si>
  <si>
    <t>01.04.02.01</t>
  </si>
  <si>
    <t>Venda de bens correntes</t>
  </si>
  <si>
    <t>01.04.02.01.01</t>
  </si>
  <si>
    <t>Mercadorias</t>
  </si>
  <si>
    <t>01.04.02.01.02</t>
  </si>
  <si>
    <t>Bens inutilizados</t>
  </si>
  <si>
    <t>01.04.02.01.03</t>
  </si>
  <si>
    <t>Publicações e impressos</t>
  </si>
  <si>
    <t>01.04.02.01.04</t>
  </si>
  <si>
    <t>Bens e resíduos e materiais recuperados</t>
  </si>
  <si>
    <t>01.04.02.01.05</t>
  </si>
  <si>
    <t>Embalagens e vasilhame</t>
  </si>
  <si>
    <t>01.04.02.01.06</t>
  </si>
  <si>
    <t>Venda de medicamentos</t>
  </si>
  <si>
    <t>01.04.02.01.07</t>
  </si>
  <si>
    <t>Venda de água</t>
  </si>
  <si>
    <t>01.04.02.01.09</t>
  </si>
  <si>
    <t>01.04.02.02</t>
  </si>
  <si>
    <t>Taxas de Prestação de Serviços</t>
  </si>
  <si>
    <t>01.04.02.02.01</t>
  </si>
  <si>
    <t>Prestação de serviços</t>
  </si>
  <si>
    <t>01.04.02.02.01.00.01</t>
  </si>
  <si>
    <t>Taxas de serviços de passaportes</t>
  </si>
  <si>
    <t>01.04.02.02.01.00.02</t>
  </si>
  <si>
    <t>Taxas de serviços agrícolas e pecuários</t>
  </si>
  <si>
    <t>01.04.02.02.01.00.03</t>
  </si>
  <si>
    <t>Taxas de serviços de sanidade</t>
  </si>
  <si>
    <t>01.04.02.02.01.00.04</t>
  </si>
  <si>
    <t>Taxas de serviços policiais</t>
  </si>
  <si>
    <t>01.04.02.02.01.00.05</t>
  </si>
  <si>
    <t>Taxas de serviços de viação</t>
  </si>
  <si>
    <t>01.04.02.02.01.00.06</t>
  </si>
  <si>
    <t>Taxa de serviço de manutenção rodoviária</t>
  </si>
  <si>
    <t>01.04.02.02.01.00.07</t>
  </si>
  <si>
    <t>Taxas de serviços de comércio</t>
  </si>
  <si>
    <t>01.04.02.02.01.00.08</t>
  </si>
  <si>
    <t>Taxas de exploração de água</t>
  </si>
  <si>
    <t>01.04.02.02.01.00.09</t>
  </si>
  <si>
    <t>Taxas de serviços de secretaria</t>
  </si>
  <si>
    <t>01.04.02.02.01.01.00</t>
  </si>
  <si>
    <t>Taxas de licenças de loteamento, de execução de obras de particulares, da utilização da via pública por motivos de obras e de utilização de edificios</t>
  </si>
  <si>
    <t>01.04.02.02.01.01.01</t>
  </si>
  <si>
    <t>Taxas de construção, manutenção ou reforço de infraestrutura urbanisticas e de saneamento</t>
  </si>
  <si>
    <t>01.04.02.02.01.01.02</t>
  </si>
  <si>
    <t>Taxas de ocupação do dominio público e aproveitamento dos bens utilização</t>
  </si>
  <si>
    <t>01.04.02.02.01.01.03</t>
  </si>
  <si>
    <t>Taxa de ocupação e utilização de locais reservados nos mercados e feiras</t>
  </si>
  <si>
    <t>01.04.02.02.01.01.04</t>
  </si>
  <si>
    <t>Taxa de aferição de pesos, medidas e aparelhos de medição</t>
  </si>
  <si>
    <t>01.04.02.02.01.01.05</t>
  </si>
  <si>
    <t>Taxa de estacionamento de veículos em parques ou outros locais a esse fim destinado</t>
  </si>
  <si>
    <t>01.04.02.02.01.01.06</t>
  </si>
  <si>
    <t>Taxa de licenciamento de sanitários das instalações</t>
  </si>
  <si>
    <t>01.04.02.02.01.02.05</t>
  </si>
  <si>
    <t>Taxa pela extracção de materiais inertes em explorações particulares a céu aberto</t>
  </si>
  <si>
    <t>01.04.02.02.01.03.04</t>
  </si>
  <si>
    <t>Taxa pela emissão de outras licenças não previstas nas rubricas anteriores</t>
  </si>
  <si>
    <t>01.04.02.02.01.04</t>
  </si>
  <si>
    <t>Taxa De Segurança Aeroportuária</t>
  </si>
  <si>
    <t>01.04.02.02.01.07</t>
  </si>
  <si>
    <t>Taxa Turistico</t>
  </si>
  <si>
    <t>01.04.02.02.01.01.07</t>
  </si>
  <si>
    <t>Taxa de serviços de publicidade com fins comerciais</t>
  </si>
  <si>
    <t>01.04.02.02.01.01.08</t>
  </si>
  <si>
    <t>Taxa de autorização de venda ambulante nas vias e recintos públicos</t>
  </si>
  <si>
    <t>01.04.02.02.01.01.09</t>
  </si>
  <si>
    <t>Taxa de serviço de enterramento, concessão de terrenos e uso de jazigos, de ossários e de outras instalações em cemiterio municipais</t>
  </si>
  <si>
    <t>01.04.02.02.01.02.00</t>
  </si>
  <si>
    <t>Taxa de registro e licenças de caes</t>
  </si>
  <si>
    <t>01.04.02.02.01.02.01</t>
  </si>
  <si>
    <t>Taxa pela utilização de matadouros e talhos municipais</t>
  </si>
  <si>
    <t>01.04.02.02.01.02.02</t>
  </si>
  <si>
    <t>Taxa pela utilização de quaisquer instalações destinadas ao conforto, comodidade ou recreio público</t>
  </si>
  <si>
    <t>01.04.02.02.01.02.03</t>
  </si>
  <si>
    <t>Taxa de comparticipação dos proprietários de solos urbanos nos custos da urbanização</t>
  </si>
  <si>
    <t>01.04.02.02.01.02.04</t>
  </si>
  <si>
    <t>Taxa pela comparticipação dos proprietários de imoveis em areas urbanizadas nos custos de conservação dos espaços públicos</t>
  </si>
  <si>
    <t>01.04.02.02.01.02.06</t>
  </si>
  <si>
    <t>Taxa pela concessão de licenças de obras no solo e subsolo do dominio público municipal</t>
  </si>
  <si>
    <t>01.04.02.02.01.02.07</t>
  </si>
  <si>
    <t>Taxa pela ocupação ou utilização do solo, subsolo e espaço aereo de dominio municipal</t>
  </si>
  <si>
    <t>01.04.02.02.01.02.08</t>
  </si>
  <si>
    <t>Taxa pelo aproveitamento dos bens de utilidade pública situados no solo, subsolo e espaço aereo do dominio municipal</t>
  </si>
  <si>
    <t>01.04.02.02.01.02.09</t>
  </si>
  <si>
    <t>Taxa pela instalação de antenas parabólicas</t>
  </si>
  <si>
    <t>01.04.02.02.01.03.00</t>
  </si>
  <si>
    <t>Taxa pela instalação de antenas de operadores de telecomunicação moveis</t>
  </si>
  <si>
    <t>01.04.02.02.01.03.01</t>
  </si>
  <si>
    <t>Taxa pela prestação de serviços ao público por unidades organicos, funcionarios ou agente</t>
  </si>
  <si>
    <t>01.04.02.02.01.03.02</t>
  </si>
  <si>
    <t>Taxa pela conservação e tratamento de esgotos</t>
  </si>
  <si>
    <t>01.04.02.02.01.03.03</t>
  </si>
  <si>
    <t>Taxa de serviço de licenciamento de alambiques</t>
  </si>
  <si>
    <t>01.04.02.02.01.08</t>
  </si>
  <si>
    <t>Taxa De Compensação Equitativa Pela Cópia Privada</t>
  </si>
  <si>
    <t>01.04.02.02.01.09.09</t>
  </si>
  <si>
    <t>Outras taxas diversas</t>
  </si>
  <si>
    <t>01.04.02.02.01.10</t>
  </si>
  <si>
    <t xml:space="preserve">Taxa De Segurança Maritima  </t>
  </si>
  <si>
    <t>01.04.02.02.01.11</t>
  </si>
  <si>
    <t>Taxa Específica sobre Tabaco</t>
  </si>
  <si>
    <t>01.04.02.02.01.12</t>
  </si>
  <si>
    <t>Taxa de Serviço de Título de Residência de Estrangeiro</t>
  </si>
  <si>
    <t>01.04.02.02.01.13</t>
  </si>
  <si>
    <t>Taxa de Vistoria de Abertura e Renovação</t>
  </si>
  <si>
    <t>01.04.02.02.01.14</t>
  </si>
  <si>
    <t>Declaração ou Emissão de  Títulos</t>
  </si>
  <si>
    <t>01.04.02.02.01.16</t>
  </si>
  <si>
    <t>Taxa de seguro obrigatório de responsabilidade Civil Automóvel</t>
  </si>
  <si>
    <t>01.04.02.02.01.17</t>
  </si>
  <si>
    <t>Taxa de Licença de Uso e Porte de Armas</t>
  </si>
  <si>
    <t>01.04.02.02.02</t>
  </si>
  <si>
    <t>Emolumentos e custas</t>
  </si>
  <si>
    <t>01.04.02.02.02.01</t>
  </si>
  <si>
    <t>Emolumentos de portos e capitanias</t>
  </si>
  <si>
    <t>01.04.02.02.02.02</t>
  </si>
  <si>
    <t>Emolumentos judiciais</t>
  </si>
  <si>
    <t>01.04.02.02.02.03</t>
  </si>
  <si>
    <t>Emolumentos dos registos e notariado</t>
  </si>
  <si>
    <t>01.04.02.02.02.09</t>
  </si>
  <si>
    <t>Outros emolumentos e custas</t>
  </si>
  <si>
    <t>01.04.02.03</t>
  </si>
  <si>
    <t>Taxas de outros serviços</t>
  </si>
  <si>
    <t>01.04.02.03.01</t>
  </si>
  <si>
    <t>Serviços medico hospitalares</t>
  </si>
  <si>
    <t>01.04.02.03.02</t>
  </si>
  <si>
    <t>Serviços das oficinas do Estado</t>
  </si>
  <si>
    <t>01.04.02.03.03</t>
  </si>
  <si>
    <t>Serviços dos recursos agro-florestais</t>
  </si>
  <si>
    <t>01.04.02.03.09</t>
  </si>
  <si>
    <t>01.04.02.04</t>
  </si>
  <si>
    <t>Emolumentos pessoais</t>
  </si>
  <si>
    <t>01.04.02.04.01</t>
  </si>
  <si>
    <t>Serviços de portos e capitania</t>
  </si>
  <si>
    <t>01.04.02.04.02</t>
  </si>
  <si>
    <t>Serviços de justiça</t>
  </si>
  <si>
    <t>01.04.02.04.03</t>
  </si>
  <si>
    <t>Serviços dos registos e notariado</t>
  </si>
  <si>
    <t>01.04.02.04.04</t>
  </si>
  <si>
    <t>Serviços judiciais do contencioso aduaneiro</t>
  </si>
  <si>
    <t>01.04.02.04.05</t>
  </si>
  <si>
    <t>Custas judiciais</t>
  </si>
  <si>
    <t>01.04.02.04.06</t>
  </si>
  <si>
    <t>Serviços aduaneiros e guarda-fiscal</t>
  </si>
  <si>
    <t>01.04.02.04.07</t>
  </si>
  <si>
    <t>Serviços de administração financeira</t>
  </si>
  <si>
    <t>01.04.02.04.08</t>
  </si>
  <si>
    <t>Serviços de polícia e fronteiras</t>
  </si>
  <si>
    <t>01.04.02.04.09</t>
  </si>
  <si>
    <t>Serviços diversos</t>
  </si>
  <si>
    <t>01.04.03</t>
  </si>
  <si>
    <t>Multas e outras penalidades</t>
  </si>
  <si>
    <t>01.04.03.01</t>
  </si>
  <si>
    <t>Multas por infracções ao código da estrada</t>
  </si>
  <si>
    <t>01.04.03.02</t>
  </si>
  <si>
    <t>Multas por proibição de entrada de menores em locais de diversão nocturna</t>
  </si>
  <si>
    <t>01.04.03.03</t>
  </si>
  <si>
    <t>Multas aplicadas pelos tribunais nos processos fiscais e aduaneiros</t>
  </si>
  <si>
    <t>01.04.03.04</t>
  </si>
  <si>
    <t>Taxa de relaxe</t>
  </si>
  <si>
    <t>01.04.03.05</t>
  </si>
  <si>
    <t>Multas por infracções ao código de posturas municipais</t>
  </si>
  <si>
    <t>01.04.03.06</t>
  </si>
  <si>
    <t>Juros de mora</t>
  </si>
  <si>
    <t>01.04.03.07</t>
  </si>
  <si>
    <t>01.04.03.08</t>
  </si>
  <si>
    <t>Coimas</t>
  </si>
  <si>
    <t>01.04.03.09</t>
  </si>
  <si>
    <t>01.04.04</t>
  </si>
  <si>
    <t>Outras Transferências</t>
  </si>
  <si>
    <t>01.04.04.01</t>
  </si>
  <si>
    <t>01.04.04.02</t>
  </si>
  <si>
    <t>01.04.04.03</t>
  </si>
  <si>
    <t>Serviços consulares</t>
  </si>
  <si>
    <t>01.04.05</t>
  </si>
  <si>
    <t>Outras receitas diversas e não especificadas</t>
  </si>
  <si>
    <t>01.04.05.01</t>
  </si>
  <si>
    <t>Receitas do totoloto nacional</t>
  </si>
  <si>
    <t>01.04.05.02</t>
  </si>
  <si>
    <t>Reposições não abatidas nos pagamentos</t>
  </si>
  <si>
    <t>01.04.05.03</t>
  </si>
  <si>
    <t>Devoluções</t>
  </si>
  <si>
    <t>01.04.05.09</t>
  </si>
  <si>
    <t>Outras receitas diversas não especificadas</t>
  </si>
  <si>
    <t>Ativos Não Financeiros</t>
  </si>
  <si>
    <t>03.01</t>
  </si>
  <si>
    <t>Activos Não Financeiros</t>
  </si>
  <si>
    <t>03.01.01</t>
  </si>
  <si>
    <t>Activos Fixos</t>
  </si>
  <si>
    <t>03.01.01.01.01.01.02</t>
  </si>
  <si>
    <t>Residências Civis - Vendas</t>
  </si>
  <si>
    <t>03.01.01.01.01.02.02</t>
  </si>
  <si>
    <t>Residências Militares - Vendas</t>
  </si>
  <si>
    <t>03.01.01.01.06.02</t>
  </si>
  <si>
    <t>Outras Construções - Vendas</t>
  </si>
  <si>
    <t>03.01.01.02.01.01.02</t>
  </si>
  <si>
    <t>Viaturas Ligeiras de Passageiros - Vendas</t>
  </si>
  <si>
    <t>03.01.01.02.01.06.02</t>
  </si>
  <si>
    <t>Motos e Motociclos - Vendas</t>
  </si>
  <si>
    <t>03.01.01.02.01.07.02</t>
  </si>
  <si>
    <t>Barcos - Vendas</t>
  </si>
  <si>
    <t>03.01.01.02.01.08.02</t>
  </si>
  <si>
    <t>Aviões - Vendas</t>
  </si>
  <si>
    <t>03.01.01.02.01.09.02</t>
  </si>
  <si>
    <t>Outros Materiais de Transporte - Vendas</t>
  </si>
  <si>
    <t>03.01.01.02.03.02</t>
  </si>
  <si>
    <t>Equipamento Administrativo - Vendas</t>
  </si>
  <si>
    <t>03.01.01.02.04.02</t>
  </si>
  <si>
    <t>Outra Maquinaria e Equipamento - Vendas</t>
  </si>
  <si>
    <t>03.01.02</t>
  </si>
  <si>
    <t xml:space="preserve">Existências </t>
  </si>
  <si>
    <t>03.01.02.02.04.02</t>
  </si>
  <si>
    <t>Mercadorias - Vendas</t>
  </si>
  <si>
    <t>03.01.03</t>
  </si>
  <si>
    <t>Valores</t>
  </si>
  <si>
    <t>03.01.03.02</t>
  </si>
  <si>
    <t>Valores - Vendas</t>
  </si>
  <si>
    <t>03.01.04</t>
  </si>
  <si>
    <t>Recursos naturais</t>
  </si>
  <si>
    <t>03.01.04.01.01.02</t>
  </si>
  <si>
    <t>Terrenos Do Domínio Público - Vendas</t>
  </si>
  <si>
    <t>03.01.04.04.01.02</t>
  </si>
  <si>
    <t>Propriedade Industrial E Outros Direito-Vendas</t>
  </si>
  <si>
    <t>03.01.04.01.02.02</t>
  </si>
  <si>
    <t>Terrenos Do Domínio Privado - Vendas</t>
  </si>
  <si>
    <t>Transferências/Donativos de Governos Estrangeiros</t>
  </si>
  <si>
    <t>Orçamento Inicial</t>
  </si>
  <si>
    <t>Orçamento Atual</t>
  </si>
  <si>
    <t>Execução</t>
  </si>
  <si>
    <t>Ajuda Orçamental entrada no Tesouro</t>
  </si>
  <si>
    <t>Portugal</t>
  </si>
  <si>
    <t>Luxemburgo</t>
  </si>
  <si>
    <t xml:space="preserve">Ajuda alimentar entrado no Tesouro </t>
  </si>
  <si>
    <t xml:space="preserve">  Japão</t>
  </si>
  <si>
    <t>Donativos Diretos</t>
  </si>
  <si>
    <t xml:space="preserve"> GE _Pnud</t>
  </si>
  <si>
    <t xml:space="preserve"> GE- Luxembrugo</t>
  </si>
  <si>
    <t xml:space="preserve"> GE- Nações Unidas</t>
  </si>
  <si>
    <t xml:space="preserve"> GE_ África Ocidental</t>
  </si>
  <si>
    <t xml:space="preserve"> Receita - Donativos Directos</t>
  </si>
  <si>
    <t>Outras Transferências Correntes de Governos Estrangeiros</t>
  </si>
  <si>
    <t>Total</t>
  </si>
  <si>
    <t>Mapa II - Despesas por Natureza do Programa segundo a Classificação Económica</t>
  </si>
  <si>
    <t>Total Orçamento Inicial (OI)</t>
  </si>
  <si>
    <t>Orçamento Reprogramado (ORP)</t>
  </si>
  <si>
    <t>Taxa de Execução (EXE/ORP)</t>
  </si>
  <si>
    <t>Programa de Investimento</t>
  </si>
  <si>
    <t>Programa Finalístico</t>
  </si>
  <si>
    <t>Programa de Gestão e Apoio Administrativo</t>
  </si>
  <si>
    <t>02.01-Despesas com pessoal</t>
  </si>
  <si>
    <t>02.01.01.01.01-Pessoal Dos Quadros Especiais</t>
  </si>
  <si>
    <t>02.01.01.01.02-Pessoal Do Quadro</t>
  </si>
  <si>
    <t>02.01.01.01.03-Pessoal Contratado</t>
  </si>
  <si>
    <t>02.01.01.01.04-Pessoal Em Regime De Avença</t>
  </si>
  <si>
    <t>02.01.01.01.09-Pessoal Em Qualquer Outra Situação</t>
  </si>
  <si>
    <t>02.01.01.02.01-Gratificações Permanentes</t>
  </si>
  <si>
    <t>02.01.01.02.02-Subsídios Permanentes</t>
  </si>
  <si>
    <t>02.01.01.02.03-Despesas De Representação</t>
  </si>
  <si>
    <t>02.01.01.02.04-Gratificações Eventuais</t>
  </si>
  <si>
    <t>02.01.01.02.05-Horas Extraordinárias</t>
  </si>
  <si>
    <t>02.01.01.02.06-Alimentação E Alojamento</t>
  </si>
  <si>
    <t>02.01.01.02.07-Formação</t>
  </si>
  <si>
    <t>02.01.01.02.08-Subsídio De Instalação</t>
  </si>
  <si>
    <t>02.01.01.02.09-Outros Suplementos E Abonos</t>
  </si>
  <si>
    <t>02.01.01.03.01-Aumentos Salariais</t>
  </si>
  <si>
    <t>02.01.01.03.02.01-Recrutamentos E Nomeações</t>
  </si>
  <si>
    <t>02.01.01.03.02.02-Recrutamentos E Nomeações Em Curso</t>
  </si>
  <si>
    <t>02.01.01.03.03-Progressões</t>
  </si>
  <si>
    <t>02.01.01.03.04-Reclassificações</t>
  </si>
  <si>
    <t>02.01.01.03.05-Reingressos</t>
  </si>
  <si>
    <t>02.01.01.03.06-Promoções</t>
  </si>
  <si>
    <t>02.01.02.01.01-Contribuições Para A Segurança Social</t>
  </si>
  <si>
    <t>02.01.02.01.02-Encargos Com A Saúde</t>
  </si>
  <si>
    <t>02.01.02.01.03-Abono De Família</t>
  </si>
  <si>
    <t>02.01.02.01.04-Seguros De Acidentes No Trabalho</t>
  </si>
  <si>
    <t>02.01.02.01.09-Encargos Diversos De Segurança Social</t>
  </si>
  <si>
    <t>02.01-Despesas com pessoal Total</t>
  </si>
  <si>
    <t>02.02-Aquisição de bens e serviços</t>
  </si>
  <si>
    <t>02.02.01.00.01-Matérias Primas E Subsidiárias</t>
  </si>
  <si>
    <t>02.02.01.00.02-Medicamentos</t>
  </si>
  <si>
    <t>02.02.01.00.03-Produtos Alimentares</t>
  </si>
  <si>
    <t>02.02.01.00.04-Roupa  Vestuário E Calçado</t>
  </si>
  <si>
    <t>02.02.01.00.05-Material De Escritório</t>
  </si>
  <si>
    <t>02.02.01.00.06-Material De Consumo Clínico</t>
  </si>
  <si>
    <t>02.02.01.00.07-Munições  Explosivos E Outro Mat Militar</t>
  </si>
  <si>
    <t>02.02.01.00.08-Material De Educação, Cultura E Recreio</t>
  </si>
  <si>
    <t>02.02.01.00.09-Material De Transporte - Peças</t>
  </si>
  <si>
    <t>02.02.01.01.00-Livros E Documentação Técnica</t>
  </si>
  <si>
    <t>02.02.01.01.01-Artigos Honoríficos E De Decoração</t>
  </si>
  <si>
    <t>02.02.01.01.02-Combustíveis E Lubrificantes</t>
  </si>
  <si>
    <t>02.02.01.01.03-Material De Limpeza, Higiene E Conforto</t>
  </si>
  <si>
    <t>02.02.01.01.04-Material De Conservação E Reparação</t>
  </si>
  <si>
    <t>02.02.01.01.05-Publicidade Dos Atos E Decisões Administrativas</t>
  </si>
  <si>
    <t>02.02.01.01.07-Materiais De Publicidade E Propaganda</t>
  </si>
  <si>
    <t>02.02.01.09.09-Outros Bens</t>
  </si>
  <si>
    <t>02.02.02.00.01-Rendas E Alugueres</t>
  </si>
  <si>
    <t>02.02.02.00.02-Conservação E Reparação De Bens</t>
  </si>
  <si>
    <t>02.02.02.00.03-Comunicações</t>
  </si>
  <si>
    <t>02.02.02.00.04-Transportes</t>
  </si>
  <si>
    <t>02.02.02.00.05-Água</t>
  </si>
  <si>
    <t>02.02.02.00.06-Energia Elétrica</t>
  </si>
  <si>
    <t>02.02.02.00.07-Publicidade E Propaganda</t>
  </si>
  <si>
    <t>02.02.02.00.08-Representação Dos Serviços</t>
  </si>
  <si>
    <t>02.02.02.00.09-Deslocação E Estadas</t>
  </si>
  <si>
    <t>02.02.02.01.00-Vigilância E Segurança</t>
  </si>
  <si>
    <t>02.02.02.01.01-Limpeza  Higiene E Conforto</t>
  </si>
  <si>
    <t>02.02.02.01.02-Honorários</t>
  </si>
  <si>
    <t>02.02.02.01.03.01-Assistência Técnica - Residentes</t>
  </si>
  <si>
    <t>02.02.02.01.03.02-Assistência Técnica - Não Residentes</t>
  </si>
  <si>
    <t>02.02.02.01.04-Outros Encargos Da Dívida</t>
  </si>
  <si>
    <t>02.02.02.01.05-Comissões E Serviços Financeiros</t>
  </si>
  <si>
    <t>02.02.02.09.01-Formação</t>
  </si>
  <si>
    <t>02.02.02.09.02-Seminários, Exposições E Similares</t>
  </si>
  <si>
    <t>02.02.02.09.09-Outros Serviços</t>
  </si>
  <si>
    <t>02.02-Aquisição de bens e serviços Total</t>
  </si>
  <si>
    <t>02.04-Juros e outros encargos</t>
  </si>
  <si>
    <t>02.04.01-Juros da dívida externa</t>
  </si>
  <si>
    <t>02.04.02-Juros Da Dívida Interna</t>
  </si>
  <si>
    <t>02.04.03-Outros encargos</t>
  </si>
  <si>
    <t>02.04-Juros e outros encargos Total</t>
  </si>
  <si>
    <t>02.05-Subsidíos</t>
  </si>
  <si>
    <t>02.05.01.01-Subsidíos Empresas Públicas Não Financeiras</t>
  </si>
  <si>
    <t>02.05.02.01-Subsidíos A Empresas Privadas Não Financeiras</t>
  </si>
  <si>
    <t>02.05.02.02-Subsidíos A Empresas Privadas Financeiras</t>
  </si>
  <si>
    <t>02.05-Subsidíos Total</t>
  </si>
  <si>
    <t>02.06-Transferências</t>
  </si>
  <si>
    <t>02.06.01.01-Transferências Correntes</t>
  </si>
  <si>
    <t>02.06.01.09.01-Outros Transferências Correntes</t>
  </si>
  <si>
    <t>02.06.01.09.03-Id Outros Transferências</t>
  </si>
  <si>
    <t>02.06.02.01.01-Quotas A Organismos Internacionais Correntes</t>
  </si>
  <si>
    <t>02.06.02.01.09-Outros Organismos Internacionais - Correntes</t>
  </si>
  <si>
    <t>02.06.03.01.01-Fundos E Serviços Autónomos Corrente</t>
  </si>
  <si>
    <t>02.06.03.01.02-Municipios Corrente</t>
  </si>
  <si>
    <t>02.06.03.01.03-Embaixadas E Serviços Consulares Corrente</t>
  </si>
  <si>
    <t>02.06.03.01.09-Outras Transferências Administrações Públicas Corr</t>
  </si>
  <si>
    <t>02.06.03.02.01-Fundos E Serviços Autónomos Capital</t>
  </si>
  <si>
    <t>02.06.03.02.02-Municípios Capital</t>
  </si>
  <si>
    <t>02.06.03.02.09-Outras Transferencias A Administração Pública De Capital</t>
  </si>
  <si>
    <t>02.06.09.02.09-Outras Transferencias</t>
  </si>
  <si>
    <t>02.06-Transferências Total</t>
  </si>
  <si>
    <t>02.07-Benefícios Sociais</t>
  </si>
  <si>
    <t>02.07.01.01.01-Pensões de aposentação</t>
  </si>
  <si>
    <t>02.07.01.01.02-Pensões de sobrevivência</t>
  </si>
  <si>
    <t>02.07.01.01.03-Pensões do regime não contributivo</t>
  </si>
  <si>
    <t>02.07.01.01.04-Pensões de reserva</t>
  </si>
  <si>
    <t>02.07.01.01.05-Pensões de ex-Presidentes</t>
  </si>
  <si>
    <t>02.07.01.01.08-Pensões De Invalidez</t>
  </si>
  <si>
    <t>02.07.01.01.09-Pensões De Velhice</t>
  </si>
  <si>
    <t>02.07.01.02-Benefícios sociais em espécie</t>
  </si>
  <si>
    <t>02.07.02.01.03-Evacuação De Doentes</t>
  </si>
  <si>
    <t>02.07.02.01.09-Outros Benefícios Sociais Em Numerário</t>
  </si>
  <si>
    <t>02.07.02.02-Benefícios Sociais Em Espécie</t>
  </si>
  <si>
    <t>02.07-Benefícios Sociais Total</t>
  </si>
  <si>
    <t>02.08-Outras Despesas</t>
  </si>
  <si>
    <t>02.08.01-Seguros</t>
  </si>
  <si>
    <t>02.08.02.01.01-Transferências A Instituições Sem Fins Lucrativos</t>
  </si>
  <si>
    <t>02.08.02.01.02-Bolsas De Estudo E Outros Benefícios Educacionais</t>
  </si>
  <si>
    <t>02.08.02.01.04-Prestação Dívida Acumulada</t>
  </si>
  <si>
    <t>02.08.02.01.08-Outras Despesas Diversas Provisionais</t>
  </si>
  <si>
    <t>02.08.02.01.09-Id Outras Correntes</t>
  </si>
  <si>
    <t>02.08.02.02.04-Transferências De Capital  Para As Famílias</t>
  </si>
  <si>
    <t>02.08.02.02.05-Bonificação De Juros</t>
  </si>
  <si>
    <t>02.08.02.02.09-Id Outras Capital</t>
  </si>
  <si>
    <t>02.08.03-Partidos Políticos</t>
  </si>
  <si>
    <t>02.08.04-Organizações Não Governamentais</t>
  </si>
  <si>
    <t>02.08.05.01-Restituições Iur</t>
  </si>
  <si>
    <t>02.08.05.02-Restituições Iva</t>
  </si>
  <si>
    <t>02.08.05.99-Outras Restituições</t>
  </si>
  <si>
    <t>02.08.06-Indemnizações</t>
  </si>
  <si>
    <t>02.08.07-Outras Despesas Residual</t>
  </si>
  <si>
    <t>02.08.08-Dotação Provisional</t>
  </si>
  <si>
    <t>02.08-Outras Despesas Total</t>
  </si>
  <si>
    <t>02-Despesas Total</t>
  </si>
  <si>
    <t>03.01-Activos Não Financeiros</t>
  </si>
  <si>
    <t>03.01.01.01.01.01.01-Residências Civis - Aquisições</t>
  </si>
  <si>
    <t>03.01.01.01.02.01-Edifícios Não Residenciais - Aquisições</t>
  </si>
  <si>
    <t>03.01.01.01.03.01-Edifícios Para Escritórios - Aquisições</t>
  </si>
  <si>
    <t>03.01.01.01.04.01-Edifícios Para Ensino - Aquisições</t>
  </si>
  <si>
    <t>03.01.01.01.06.01-Outras Construções - Aquisições</t>
  </si>
  <si>
    <t>03.01.01.02.01.01.01-Viaturas Ligeiras De Passageiros - Aquisições</t>
  </si>
  <si>
    <t>03.01.01.02.01.02.01-Viaturas Mistas - Aquisições</t>
  </si>
  <si>
    <t>03.01.01.02.01.03.01-Viaturas De Carga - Aquisições</t>
  </si>
  <si>
    <t>03.01.01.02.01.04.01-Pesados De Passageiros - Aquisições</t>
  </si>
  <si>
    <t>03.01.01.02.01.06.01-Motos E Motociclos - Aquisições</t>
  </si>
  <si>
    <t>03.01.01.02.01.07.01-Barcos - Aquisições</t>
  </si>
  <si>
    <t>03.01.01.02.01.09.01-Outros Materiais De Transporte- Aquisição</t>
  </si>
  <si>
    <t>03.01.01.02.02.01-Ferramentas E Utensílios - Aquisições</t>
  </si>
  <si>
    <t>03.01.01.02.03.01-Equipamento Administrativo - Aquisições</t>
  </si>
  <si>
    <t>03.01.01.02.04.01-Outra Maquinaria E Equipamento - Aquisições</t>
  </si>
  <si>
    <t>03.01.01.03.01.01-Animais E Plantações - Aquisições</t>
  </si>
  <si>
    <t>03.01.01.03.02.01-Activos Fixos Intangíveis - Aquisições</t>
  </si>
  <si>
    <t>03.01.02.02.04.01-Mercadorias - Aquisições</t>
  </si>
  <si>
    <t>03.01.04.01.02.01-Terrenos Do Domínio Privado - Aquisições</t>
  </si>
  <si>
    <t>03.01.04.04.01.01-Propriedade Industrial E Outros Direito-Aquisições</t>
  </si>
  <si>
    <t>03.01.04.04.02.01-Aplicações Informáticas - Aquisições</t>
  </si>
  <si>
    <t>03.01-Activos Não Financeiros Total</t>
  </si>
  <si>
    <t>Despesas por regularizar</t>
  </si>
  <si>
    <t>Mapa III - Despesas por Natureza do Programa segundo a Classificação Orgânica</t>
  </si>
  <si>
    <t>Presidência Da República</t>
  </si>
  <si>
    <t>OSOB - Assembleia Nacional</t>
  </si>
  <si>
    <t>Osob - Tribunal Constitucional</t>
  </si>
  <si>
    <t>OSOB - Supremo Tribunal De Justiça</t>
  </si>
  <si>
    <t>OSOB - Procuradoria Geral Da Répública</t>
  </si>
  <si>
    <t>OSOB - Tribunal De Contas</t>
  </si>
  <si>
    <t>01.01.07</t>
  </si>
  <si>
    <t>OSOB - Conselho Superior Da Magistratura Judicial</t>
  </si>
  <si>
    <t>01.01.08</t>
  </si>
  <si>
    <t>Osob - Conselho Superior Do Ministerio Publico</t>
  </si>
  <si>
    <t xml:space="preserve">CHGOV - Gabinete Do Primeiro Ministro </t>
  </si>
  <si>
    <t>01.02.02</t>
  </si>
  <si>
    <t>CHGOV - Gabinete Do Vice Primeiro Ministro</t>
  </si>
  <si>
    <t>01.02.04</t>
  </si>
  <si>
    <t xml:space="preserve">CHGOV - Ministro Dos Assuntos Parlamentares e da  Presidencia Conselho Ministro   </t>
  </si>
  <si>
    <t>01.02.07</t>
  </si>
  <si>
    <t>CHGOV - Ministro Adjunto do Primeiro-Ministro para a Juventude e Desporto</t>
  </si>
  <si>
    <t>GOV - Ministério Das Finanças e do Fomento Empresarial</t>
  </si>
  <si>
    <t>GOV -  Ministerio Da Economia Digital</t>
  </si>
  <si>
    <t>GOV - Ministerio Da Familia, Inclusao e Desenvolvimento Social</t>
  </si>
  <si>
    <t>01.03.04</t>
  </si>
  <si>
    <t>GOV - Ministério Da Defesa Nacional</t>
  </si>
  <si>
    <t>01.03.05</t>
  </si>
  <si>
    <t>GOV - Ministério Da Coesão Territorial</t>
  </si>
  <si>
    <t>01.03.06</t>
  </si>
  <si>
    <t>GOV - Ministério Dos Negocios Estrangeiros, Cooperação e Integração Regional</t>
  </si>
  <si>
    <t>01.03.07</t>
  </si>
  <si>
    <t xml:space="preserve">GOV - Ministerio Das Comunidades </t>
  </si>
  <si>
    <t>01.03.08</t>
  </si>
  <si>
    <t>GOV - Ministério Da Administração Interna</t>
  </si>
  <si>
    <t>01.03.09</t>
  </si>
  <si>
    <t xml:space="preserve">GOV - Ministério Da Justiça </t>
  </si>
  <si>
    <t>01.03.10</t>
  </si>
  <si>
    <t>GOV - Ministerio Da Modernização Do Estado E Da Administração Publica</t>
  </si>
  <si>
    <t>01.03.11</t>
  </si>
  <si>
    <t xml:space="preserve">GOV - Ministério Da Educação </t>
  </si>
  <si>
    <t>01.03.12</t>
  </si>
  <si>
    <t xml:space="preserve">GOV - Ministério Da Saúde </t>
  </si>
  <si>
    <t>01.03.13</t>
  </si>
  <si>
    <t>GOV - Ministerio Da Cultura e das Industrias Criativas</t>
  </si>
  <si>
    <t>01.03.14</t>
  </si>
  <si>
    <t>GOV - Ministerio Do Turismo E Transportes</t>
  </si>
  <si>
    <t>01.03.15</t>
  </si>
  <si>
    <t>Gov - Ministerio Do Mar</t>
  </si>
  <si>
    <t>01.03.16</t>
  </si>
  <si>
    <t>GOV - Ministério Da Agricultura e Ambiente</t>
  </si>
  <si>
    <t>01.03.17</t>
  </si>
  <si>
    <t>GOV - Ministério Da Industria, Comércio E Energia</t>
  </si>
  <si>
    <t>01.03.18</t>
  </si>
  <si>
    <t>GOV - Ministério Das Infraestruturas, do Ordenamento do Territorio e Habitação</t>
  </si>
  <si>
    <t>01.03.19</t>
  </si>
  <si>
    <t>GOV - Comissão De Recenseamento Eleitoral</t>
  </si>
  <si>
    <t>TOTAL</t>
  </si>
  <si>
    <t>Mapa IV - Despesas por Natureza do Programa segundo a Classificação Funcional</t>
  </si>
  <si>
    <t>07.00.01 - Serviços Públicos Gerais</t>
  </si>
  <si>
    <t>07.00.01.01.01 - Órgãos Executivos E Legislativos</t>
  </si>
  <si>
    <t>07.00.01.01.02 - Administração Financeira E Fiscal</t>
  </si>
  <si>
    <t>07.00.01.01.03 - Negócios Estrangeiros</t>
  </si>
  <si>
    <t>07.00.01.03.01 - Administração de pessoal</t>
  </si>
  <si>
    <t>07.00.01.03.02 - Planeamento global e estatística</t>
  </si>
  <si>
    <t>07.00.01.03.03 - Outros serviços gerais</t>
  </si>
  <si>
    <t>07.00.01.04.00 - Investigação multidisciplinar</t>
  </si>
  <si>
    <t>07.00.01.05 - ID - Serviços Públicos Gerais</t>
  </si>
  <si>
    <t>07.00.01.05.00 - ID - serviços públicos gerais</t>
  </si>
  <si>
    <t>07.00.01.06.00 - Não especificados</t>
  </si>
  <si>
    <t>07.00.01.07.00 - Transacções da dívida pública</t>
  </si>
  <si>
    <t>07.00.01.08.00 - Transferências interinstitucionais</t>
  </si>
  <si>
    <t>07.00.01 - Serviços Públicos Gerais Total</t>
  </si>
  <si>
    <t>07.00.02 - Defesa</t>
  </si>
  <si>
    <t>07.00.02.01.00 - Defesa militar</t>
  </si>
  <si>
    <t>07.00.02.02.00 - Defesa civil</t>
  </si>
  <si>
    <t>07.00.02.05.00 - Defesa- outros não especificados</t>
  </si>
  <si>
    <t>07.00.02 - Defesa Total</t>
  </si>
  <si>
    <t>07.00.03 - Segurança e ordem pública</t>
  </si>
  <si>
    <t>07.00.03.01.00 - Serviços policiais</t>
  </si>
  <si>
    <t>07.00.03.03.00 - Tribunais</t>
  </si>
  <si>
    <t>07.00.03.04.00 - Prisões</t>
  </si>
  <si>
    <t>07.00.03.05.00 - ID - segurança e ordem pública</t>
  </si>
  <si>
    <t>07.00.03.06.00 - Não especificados</t>
  </si>
  <si>
    <t>07.00.03 - Segurança e ordem pública Total</t>
  </si>
  <si>
    <t>07.00.04 - Assuntos económicos</t>
  </si>
  <si>
    <t>07.00.04.01.01 - Economia em geral e comércio</t>
  </si>
  <si>
    <t>07.00.04.01.02 - Assuntos laborais e de emprego</t>
  </si>
  <si>
    <t>07.00.04.02.01 - Agricultura</t>
  </si>
  <si>
    <t>07.00.04.02.02 - Silvicultura</t>
  </si>
  <si>
    <t>07.00.04.02.04 - Pesca</t>
  </si>
  <si>
    <t>07.00.04.02.05 - Pecuária</t>
  </si>
  <si>
    <t>07.00.04.03 - Combustível e energia</t>
  </si>
  <si>
    <t>07.00.04.03.05 - Electricidade</t>
  </si>
  <si>
    <t>07.00.04.03.06 - Energia não eléctrica</t>
  </si>
  <si>
    <t>07.00.04.04.02 - Indústria</t>
  </si>
  <si>
    <t>07.00.04.04.03 - Construção</t>
  </si>
  <si>
    <t>07.00.04.05.01 - Rede rodoviária</t>
  </si>
  <si>
    <t>07.00.04.05.02 - Marítimo</t>
  </si>
  <si>
    <t>07.00.04.05.04 - Transportes aéreos</t>
  </si>
  <si>
    <t>07.00.04.05.05 - Transporte por condutas e outros</t>
  </si>
  <si>
    <t>07.00.04.06.00 - Comunicações</t>
  </si>
  <si>
    <t>07.00.04.07.03 - Turismo</t>
  </si>
  <si>
    <t>07.00.04.08.01 - ID - economia, comércio e laborais</t>
  </si>
  <si>
    <t>07.00.04.08.02 - I&amp;D - agricultura  silvicultura  caça e pesca</t>
  </si>
  <si>
    <t>07.00.04.09.00 - Assuntos económicos não especificados</t>
  </si>
  <si>
    <t>07.00.04 - Assuntos económicos Total</t>
  </si>
  <si>
    <t>07.00.05 - Protecção ambiental</t>
  </si>
  <si>
    <t>07.00.05.01.00 - Gestão de resíduos e substâncias perigosas</t>
  </si>
  <si>
    <t>07.00.05.02.00 - Gestão de esgotos e águas</t>
  </si>
  <si>
    <t>07.00.05.04.00 - Protecção da biodiversidade e paisagem</t>
  </si>
  <si>
    <t>07.00.05.05.00 - ID - protecção ambiental</t>
  </si>
  <si>
    <t>07.00.05.06.00 - Protecção ambiemtal outros não especificados</t>
  </si>
  <si>
    <t>07.00.05 - Protecção ambiental Total</t>
  </si>
  <si>
    <t>07.00.06 - Habitação e desenvolvimento urbanístico</t>
  </si>
  <si>
    <t>07.00.06.01.00 - Desenvolvimento habitacional</t>
  </si>
  <si>
    <t>07.00.06.02.00 - Desenvolvimento urbanístico</t>
  </si>
  <si>
    <t>07.00.06.03.00 - Abastecimento de água</t>
  </si>
  <si>
    <t>07.00.06.05.00 - ID - habitação e desenvolvimento urbanístico</t>
  </si>
  <si>
    <t>07.00.06.06.00 - Hab. E desenvolvimento - não especeficados</t>
  </si>
  <si>
    <t>07.00.06 - Habitação e desenvolvimento urbanístico Total</t>
  </si>
  <si>
    <t>07.00.07 - Saúde</t>
  </si>
  <si>
    <t>07.00.07.01.01 - Produtos farmacêuticos</t>
  </si>
  <si>
    <t>07.00.07.02.02 - Serviços de medicina geral</t>
  </si>
  <si>
    <t>07.00.07.02.03 - Serviços de odontologia</t>
  </si>
  <si>
    <t>07.00.07.03.01 - Serviços hospitalares gerais</t>
  </si>
  <si>
    <t>07.00.07.03.02 - Serviços hospitalares especializados</t>
  </si>
  <si>
    <t>07.00.07.03.03 - Serviços de centro de saúde e maternidade</t>
  </si>
  <si>
    <t>07.00.07.04.00 - Serviços de saúde pública</t>
  </si>
  <si>
    <t>07.00.07.05.00 - I&amp;D - saúde</t>
  </si>
  <si>
    <t>07.00.07.06.00 - Serviços ambulatórios não especificados</t>
  </si>
  <si>
    <t>07.00.07 - Saúde Total</t>
  </si>
  <si>
    <t>07.00.08 - Serviços culturais  recreativos e religiosos</t>
  </si>
  <si>
    <t>07.00.08.01 - Serviços recreativos e desporto</t>
  </si>
  <si>
    <t>07.00.08.01.00 - Serviços recreativos e desporto</t>
  </si>
  <si>
    <t>07.00.08.02.00 - Serviços culturais</t>
  </si>
  <si>
    <t>07.00.08.05.00 - ID - serviços culturais, recreativos e religiosos</t>
  </si>
  <si>
    <t>07.00.08.06.00 - Serviços culturais  recreativos e religiosos não especificados</t>
  </si>
  <si>
    <t>07.00.08 - Serviços culturais  recreativos e religiosos Total</t>
  </si>
  <si>
    <t>07.00.09 - Educação</t>
  </si>
  <si>
    <t>07.00.09.01.01 - Pré-primário</t>
  </si>
  <si>
    <t>07.00.09.01.02 - Ensino primário</t>
  </si>
  <si>
    <t>07.00.09.02.02 - Segundo Ciclo Do Secundário</t>
  </si>
  <si>
    <t>07.00.09.02.03 - Id Ensino Secundário</t>
  </si>
  <si>
    <t>07.00.09.04.01 - Licenciatura</t>
  </si>
  <si>
    <t>07.00.09.04.02 - Outros graus académicos</t>
  </si>
  <si>
    <t>07.00.09.05.00 - Ensino não especificado</t>
  </si>
  <si>
    <t>07.00.09.06.00 - Serviços auxiliares á educação</t>
  </si>
  <si>
    <t>07.00.09.07.00 - ID - educação</t>
  </si>
  <si>
    <t>07.00.09.08 - Outros não especificados</t>
  </si>
  <si>
    <t>07.00.09.08.00 - Outros não especificados-educação</t>
  </si>
  <si>
    <t>07.00.09 - Educação Total</t>
  </si>
  <si>
    <t>07.00.10 - Protecção social</t>
  </si>
  <si>
    <t>07.00.10.01.02 - Incapacidade</t>
  </si>
  <si>
    <t>07.00.10.02.00 - Idosos</t>
  </si>
  <si>
    <t>07.00.10.03.00 - Sobrevivência</t>
  </si>
  <si>
    <t>07.00.10.04 - Família e crianças</t>
  </si>
  <si>
    <t>07.00.10.04.00 - Família e crianças</t>
  </si>
  <si>
    <t>07.00.10.06.00 - Habitação</t>
  </si>
  <si>
    <t>07.00.10.07.00 - Exclusão social</t>
  </si>
  <si>
    <t>07.00.10.08.00 - ID Protecção Social</t>
  </si>
  <si>
    <t>07.00.10.09.00 - Proteção Social Não Especificado</t>
  </si>
  <si>
    <t>07.00.10 - Protecção social Total</t>
  </si>
  <si>
    <t>Mapa VII - Despesa por Programa e Tipo de Financiamento</t>
  </si>
  <si>
    <t>Tesouro</t>
  </si>
  <si>
    <t>OFN</t>
  </si>
  <si>
    <t>FCP AAL</t>
  </si>
  <si>
    <t>Donativo</t>
  </si>
  <si>
    <t>Empréstimos</t>
  </si>
  <si>
    <t xml:space="preserve">PILAR </t>
  </si>
  <si>
    <t>PROGRAMAS</t>
  </si>
  <si>
    <t>AMBIENTE</t>
  </si>
  <si>
    <t>AÇÃO CLIMÁTICA E RESILIÊNCIA</t>
  </si>
  <si>
    <t>ÁGUA E SANEAMENTO</t>
  </si>
  <si>
    <t>AMBIENTE, BIODIVERSIDADE E GEODIVERSIDADE</t>
  </si>
  <si>
    <t>AMBIENTE TOTAL</t>
  </si>
  <si>
    <t>ECONOMIA</t>
  </si>
  <si>
    <t>CABO VERDE PLATAFORMA AÉREA</t>
  </si>
  <si>
    <t>CABO VERDE PLATAFORMA DA INDÚSTRIA E DO COMÉRCIO</t>
  </si>
  <si>
    <t>CABO VERDE PLATAFORMA DIGITAL E DA INOVAÇÃO</t>
  </si>
  <si>
    <t>CABO VERDE PLATAFORMA DO DESPORTO</t>
  </si>
  <si>
    <t>CABO VERDE PLATAFORMA DO TURISMO</t>
  </si>
  <si>
    <t>CABO VERDE PLATAFORMA MARÍTIMA</t>
  </si>
  <si>
    <t>DESENVOLVIMENTO DA CULTURA E DAS INDÚSTRIAS CRIATIVAS</t>
  </si>
  <si>
    <t>DESENVOLVIMENTO EMPRESARIAL</t>
  </si>
  <si>
    <t>INFRAESTRUTURAS MODERNAS E SEGURAS</t>
  </si>
  <si>
    <t>PROGRAMA NACIONAL DA CIÊNCIA</t>
  </si>
  <si>
    <t>PROGRAMA NACIONAL PARA A SUSTENTABILIDADE ENERGÉTICA</t>
  </si>
  <si>
    <t>PROGRAMA SISTEMA DE INFORMAÇÃO PARA O DESENVOLVIMENTO SUSTENTÁVEL</t>
  </si>
  <si>
    <t>TRANSFORMAÇÃO DA AGRICULTURA</t>
  </si>
  <si>
    <t>ECONOMIA TOTAL</t>
  </si>
  <si>
    <t>ESTADO SOCIAL</t>
  </si>
  <si>
    <t>DESENVOLVIMENTO DO CAPITAL HUMANO</t>
  </si>
  <si>
    <t>DESENVOLVIMENTO INTEGRADO DE SAUDE</t>
  </si>
  <si>
    <t>GESTAO E ADMINISTRACAO GERAL</t>
  </si>
  <si>
    <t>HABITAÇÃO, DESENVOLVIMENTO URBANO E GESTÃO DO TERRITÓRIO</t>
  </si>
  <si>
    <t>PROMOCAO DA IGUALDADE E EQUIDADE DO GENERO</t>
  </si>
  <si>
    <t>PROTEÇÃO SOCIAL</t>
  </si>
  <si>
    <t>ESTADO SOCIAL TOTAL</t>
  </si>
  <si>
    <t>SOBERANIA</t>
  </si>
  <si>
    <t>DIÁSPORA CABO-VERDIANA-UMA CENTRALIDADE</t>
  </si>
  <si>
    <t>DIPLOMACIA CABO-VERDIANA NOVO PARADIGMA</t>
  </si>
  <si>
    <t>GOVERNANÇA E DEMOCRACIA</t>
  </si>
  <si>
    <t>JUSTIÇA E PAZ SOCIAL</t>
  </si>
  <si>
    <t>MODERNIZAÇÃO DO ESTADO E DA ADMINISTRAÇÃO PÚBLICA</t>
  </si>
  <si>
    <t>REFORÇO DA SEGURANÇA NACIONAL</t>
  </si>
  <si>
    <t>SOBERENIA TOTAL</t>
  </si>
  <si>
    <t xml:space="preserve"> </t>
  </si>
  <si>
    <t>Mapa XV - Orçamento Por Níveis de Género e Orgânica</t>
  </si>
  <si>
    <t>Orçamento 
Inicial (OI)</t>
  </si>
  <si>
    <t>Nivel G0</t>
  </si>
  <si>
    <t>Nivel G1</t>
  </si>
  <si>
    <t>Nivel G2</t>
  </si>
  <si>
    <t>Nivel G3</t>
  </si>
  <si>
    <t>Total Contribuição Género</t>
  </si>
  <si>
    <t>Total Orçamento</t>
  </si>
  <si>
    <t>Total Execução</t>
  </si>
  <si>
    <t>% Exe. 
Contribuição Género</t>
  </si>
  <si>
    <t>Orgânica</t>
  </si>
  <si>
    <t>Peso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</si>
</sst>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.0%"/>
    <numFmt numFmtId="166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color rgb="FF0F243E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rgb="FF244062"/>
      <name val="Calibri"/>
      <family val="2"/>
      <scheme val="minor"/>
    </font>
    <font>
      <b/>
      <sz val="10"/>
      <color rgb="FF244062"/>
      <name val="Arial"/>
      <family val="2"/>
    </font>
    <font>
      <b/>
      <sz val="11"/>
      <color rgb="FF0000FF"/>
      <name val="Arial"/>
      <family val="2"/>
    </font>
    <font>
      <b/>
      <sz val="11"/>
      <color rgb="FF24406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8" tint="-0.24985503707998902"/>
        <bgColor indexed="64"/>
      </patternFill>
    </fill>
    <fill>
      <patternFill patternType="solid">
        <fgColor theme="8" tint="-0.24991607409894101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2" tint="-9.991760002441481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0" tint="-4.986724448377941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</cellStyleXfs>
  <cellXfs count="289">
    <xf numFmtId="0" fontId="0" fillId="0" borderId="0" xfId="0"/>
    <xf numFmtId="0" fontId="6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vertical="center" wrapText="1"/>
    </xf>
    <xf numFmtId="3" fontId="9" fillId="2" borderId="0" xfId="0" applyNumberFormat="1" applyFont="1" applyFill="1"/>
    <xf numFmtId="0" fontId="9" fillId="2" borderId="0" xfId="0" applyFont="1" applyFill="1"/>
    <xf numFmtId="3" fontId="6" fillId="0" borderId="0" xfId="0" applyNumberFormat="1" applyFont="1"/>
    <xf numFmtId="0" fontId="10" fillId="2" borderId="0" xfId="0" applyFont="1" applyFill="1" applyBorder="1" applyAlignment="1">
      <alignment vertical="center" wrapText="1"/>
    </xf>
    <xf numFmtId="164" fontId="11" fillId="2" borderId="0" xfId="0" applyNumberFormat="1" applyFont="1" applyFill="1" applyAlignment="1">
      <alignment vertical="center"/>
    </xf>
    <xf numFmtId="3" fontId="11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4" fillId="4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3" borderId="14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/>
    </xf>
    <xf numFmtId="0" fontId="15" fillId="5" borderId="0" xfId="0" applyFont="1" applyFill="1" applyBorder="1" applyAlignment="1">
      <alignment horizontal="center" vertical="center"/>
    </xf>
    <xf numFmtId="3" fontId="3" fillId="5" borderId="10" xfId="0" applyNumberFormat="1" applyFont="1" applyFill="1" applyBorder="1" applyAlignment="1">
      <alignment vertical="center"/>
    </xf>
    <xf numFmtId="165" fontId="3" fillId="5" borderId="10" xfId="1" applyNumberFormat="1" applyFont="1" applyFill="1" applyBorder="1" applyAlignment="1">
      <alignment vertical="center"/>
    </xf>
    <xf numFmtId="0" fontId="15" fillId="5" borderId="7" xfId="0" applyFont="1" applyFill="1" applyBorder="1" applyAlignment="1">
      <alignment vertical="center"/>
    </xf>
    <xf numFmtId="0" fontId="15" fillId="5" borderId="6" xfId="0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vertical="center"/>
    </xf>
    <xf numFmtId="165" fontId="3" fillId="5" borderId="7" xfId="1" applyNumberFormat="1" applyFont="1" applyFill="1" applyBorder="1" applyAlignment="1">
      <alignment vertical="center"/>
    </xf>
    <xf numFmtId="3" fontId="3" fillId="5" borderId="4" xfId="0" applyNumberFormat="1" applyFont="1" applyFill="1" applyBorder="1" applyAlignment="1">
      <alignment vertical="center"/>
    </xf>
    <xf numFmtId="0" fontId="16" fillId="7" borderId="10" xfId="0" applyFont="1" applyFill="1" applyBorder="1"/>
    <xf numFmtId="0" fontId="16" fillId="7" borderId="8" xfId="0" applyFont="1" applyFill="1" applyBorder="1" applyAlignment="1">
      <alignment vertical="top"/>
    </xf>
    <xf numFmtId="3" fontId="17" fillId="7" borderId="10" xfId="0" applyNumberFormat="1" applyFont="1" applyFill="1" applyBorder="1"/>
    <xf numFmtId="165" fontId="17" fillId="7" borderId="10" xfId="1" applyNumberFormat="1" applyFont="1" applyFill="1" applyBorder="1"/>
    <xf numFmtId="0" fontId="18" fillId="2" borderId="4" xfId="0" applyFont="1" applyFill="1" applyBorder="1"/>
    <xf numFmtId="0" fontId="17" fillId="2" borderId="5" xfId="0" applyFont="1" applyFill="1" applyBorder="1" applyAlignment="1">
      <alignment vertical="top"/>
    </xf>
    <xf numFmtId="3" fontId="18" fillId="2" borderId="5" xfId="0" applyNumberFormat="1" applyFont="1" applyFill="1" applyBorder="1"/>
    <xf numFmtId="3" fontId="18" fillId="2" borderId="6" xfId="0" applyNumberFormat="1" applyFont="1" applyFill="1" applyBorder="1"/>
    <xf numFmtId="0" fontId="17" fillId="0" borderId="7" xfId="0" applyFont="1" applyFill="1" applyBorder="1" applyAlignment="1">
      <alignment horizontal="left"/>
    </xf>
    <xf numFmtId="0" fontId="17" fillId="0" borderId="7" xfId="0" applyFont="1" applyFill="1" applyBorder="1" applyAlignment="1">
      <alignment vertical="top"/>
    </xf>
    <xf numFmtId="3" fontId="17" fillId="2" borderId="7" xfId="0" applyNumberFormat="1" applyFont="1" applyFill="1" applyBorder="1"/>
    <xf numFmtId="3" fontId="17" fillId="0" borderId="7" xfId="0" applyNumberFormat="1" applyFont="1" applyFill="1" applyBorder="1"/>
    <xf numFmtId="165" fontId="17" fillId="0" borderId="7" xfId="1" applyNumberFormat="1" applyFont="1" applyFill="1" applyBorder="1"/>
    <xf numFmtId="0" fontId="18" fillId="0" borderId="7" xfId="2" applyFont="1" applyFill="1" applyBorder="1" applyAlignment="1">
      <alignment horizontal="left"/>
    </xf>
    <xf numFmtId="0" fontId="18" fillId="0" borderId="7" xfId="0" applyFont="1" applyFill="1" applyBorder="1" applyAlignment="1">
      <alignment horizontal="left" vertical="top"/>
    </xf>
    <xf numFmtId="3" fontId="18" fillId="0" borderId="7" xfId="0" applyNumberFormat="1" applyFont="1" applyFill="1" applyBorder="1"/>
    <xf numFmtId="165" fontId="18" fillId="0" borderId="7" xfId="1" applyNumberFormat="1" applyFont="1" applyFill="1" applyBorder="1"/>
    <xf numFmtId="3" fontId="18" fillId="0" borderId="4" xfId="0" applyNumberFormat="1" applyFont="1" applyFill="1" applyBorder="1"/>
    <xf numFmtId="0" fontId="19" fillId="0" borderId="0" xfId="0" applyFont="1"/>
    <xf numFmtId="0" fontId="18" fillId="0" borderId="7" xfId="0" applyFont="1" applyFill="1" applyBorder="1" applyAlignment="1">
      <alignment horizontal="left"/>
    </xf>
    <xf numFmtId="0" fontId="18" fillId="0" borderId="7" xfId="0" applyFont="1" applyFill="1" applyBorder="1" applyAlignment="1">
      <alignment vertical="top"/>
    </xf>
    <xf numFmtId="0" fontId="6" fillId="0" borderId="0" xfId="0" applyFont="1" applyFill="1"/>
    <xf numFmtId="3" fontId="18" fillId="2" borderId="7" xfId="0" applyNumberFormat="1" applyFont="1" applyFill="1" applyBorder="1"/>
    <xf numFmtId="0" fontId="18" fillId="2" borderId="7" xfId="0" applyFont="1" applyFill="1" applyBorder="1" applyAlignment="1">
      <alignment horizontal="left"/>
    </xf>
    <xf numFmtId="0" fontId="16" fillId="7" borderId="7" xfId="0" applyFont="1" applyFill="1" applyBorder="1" applyAlignment="1">
      <alignment horizontal="left"/>
    </xf>
    <xf numFmtId="0" fontId="16" fillId="7" borderId="7" xfId="0" applyFont="1" applyFill="1" applyBorder="1" applyAlignment="1">
      <alignment vertical="top"/>
    </xf>
    <xf numFmtId="3" fontId="17" fillId="7" borderId="7" xfId="0" applyNumberFormat="1" applyFont="1" applyFill="1" applyBorder="1"/>
    <xf numFmtId="165" fontId="17" fillId="7" borderId="7" xfId="1" applyNumberFormat="1" applyFont="1" applyFill="1" applyBorder="1"/>
    <xf numFmtId="0" fontId="18" fillId="0" borderId="7" xfId="0" applyFont="1" applyFill="1" applyBorder="1"/>
    <xf numFmtId="0" fontId="18" fillId="2" borderId="7" xfId="0" applyFont="1" applyFill="1" applyBorder="1" applyAlignment="1">
      <alignment horizontal="left" vertical="top"/>
    </xf>
    <xf numFmtId="0" fontId="18" fillId="2" borderId="7" xfId="0" applyFont="1" applyFill="1" applyBorder="1"/>
    <xf numFmtId="0" fontId="16" fillId="7" borderId="7" xfId="0" applyFont="1" applyFill="1" applyBorder="1"/>
    <xf numFmtId="0" fontId="17" fillId="2" borderId="7" xfId="0" applyFont="1" applyFill="1" applyBorder="1"/>
    <xf numFmtId="0" fontId="17" fillId="2" borderId="7" xfId="0" applyFont="1" applyFill="1" applyBorder="1" applyAlignment="1">
      <alignment vertical="top"/>
    </xf>
    <xf numFmtId="165" fontId="17" fillId="2" borderId="7" xfId="1" applyNumberFormat="1" applyFont="1" applyFill="1" applyBorder="1"/>
    <xf numFmtId="165" fontId="18" fillId="2" borderId="7" xfId="1" applyNumberFormat="1" applyFont="1" applyFill="1" applyBorder="1"/>
    <xf numFmtId="0" fontId="6" fillId="2" borderId="0" xfId="0" applyFont="1" applyFill="1"/>
    <xf numFmtId="0" fontId="17" fillId="0" borderId="7" xfId="0" applyFont="1" applyFill="1" applyBorder="1"/>
    <xf numFmtId="165" fontId="17" fillId="8" borderId="7" xfId="1" applyNumberFormat="1" applyFont="1" applyFill="1" applyBorder="1"/>
    <xf numFmtId="0" fontId="17" fillId="0" borderId="7" xfId="0" applyFont="1" applyFill="1" applyBorder="1" applyAlignment="1">
      <alignment horizontal="left" vertical="top"/>
    </xf>
    <xf numFmtId="0" fontId="18" fillId="0" borderId="7" xfId="3" applyFont="1" applyFill="1" applyBorder="1"/>
    <xf numFmtId="0" fontId="18" fillId="2" borderId="7" xfId="3" applyFont="1" applyFill="1" applyBorder="1"/>
    <xf numFmtId="9" fontId="6" fillId="0" borderId="0" xfId="0" applyNumberFormat="1" applyFont="1"/>
    <xf numFmtId="0" fontId="18" fillId="0" borderId="7" xfId="4" applyFont="1" applyFill="1" applyBorder="1"/>
    <xf numFmtId="0" fontId="17" fillId="2" borderId="4" xfId="0" applyFont="1" applyFill="1" applyBorder="1"/>
    <xf numFmtId="0" fontId="18" fillId="2" borderId="5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vertical="center"/>
    </xf>
    <xf numFmtId="0" fontId="15" fillId="5" borderId="0" xfId="0" applyFont="1" applyFill="1" applyBorder="1" applyAlignment="1">
      <alignment vertical="center"/>
    </xf>
    <xf numFmtId="3" fontId="3" fillId="5" borderId="0" xfId="0" applyNumberFormat="1" applyFont="1" applyFill="1" applyBorder="1"/>
    <xf numFmtId="165" fontId="3" fillId="5" borderId="9" xfId="1" applyNumberFormat="1" applyFont="1" applyFill="1" applyBorder="1"/>
    <xf numFmtId="0" fontId="16" fillId="2" borderId="7" xfId="0" applyFont="1" applyFill="1" applyBorder="1"/>
    <xf numFmtId="0" fontId="16" fillId="2" borderId="7" xfId="0" applyFont="1" applyFill="1" applyBorder="1" applyAlignment="1">
      <alignment vertical="top"/>
    </xf>
    <xf numFmtId="0" fontId="16" fillId="0" borderId="7" xfId="0" applyFont="1" applyFill="1" applyBorder="1"/>
    <xf numFmtId="0" fontId="16" fillId="0" borderId="7" xfId="0" applyFont="1" applyFill="1" applyBorder="1" applyAlignment="1">
      <alignment vertical="top"/>
    </xf>
    <xf numFmtId="0" fontId="18" fillId="0" borderId="5" xfId="0" applyFont="1" applyFill="1" applyBorder="1" applyAlignment="1">
      <alignment horizontal="left" vertical="top"/>
    </xf>
    <xf numFmtId="0" fontId="15" fillId="5" borderId="11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horizontal="left" vertical="center" indent="1"/>
    </xf>
    <xf numFmtId="0" fontId="15" fillId="5" borderId="13" xfId="0" applyFont="1" applyFill="1" applyBorder="1" applyAlignment="1">
      <alignment vertical="center"/>
    </xf>
    <xf numFmtId="0" fontId="15" fillId="5" borderId="12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left" vertical="center" indent="1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/>
    <xf numFmtId="3" fontId="22" fillId="0" borderId="0" xfId="0" applyNumberFormat="1" applyFont="1" applyFill="1"/>
    <xf numFmtId="0" fontId="12" fillId="6" borderId="7" xfId="0" applyFont="1" applyFill="1" applyBorder="1" applyAlignment="1">
      <alignment vertical="center"/>
    </xf>
    <xf numFmtId="0" fontId="12" fillId="6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3" fontId="9" fillId="0" borderId="0" xfId="0" applyNumberFormat="1" applyFont="1" applyFill="1"/>
    <xf numFmtId="0" fontId="9" fillId="0" borderId="0" xfId="0" applyFont="1" applyFill="1"/>
    <xf numFmtId="0" fontId="11" fillId="0" borderId="4" xfId="0" applyFont="1" applyFill="1" applyBorder="1" applyAlignment="1"/>
    <xf numFmtId="0" fontId="11" fillId="0" borderId="6" xfId="0" applyFont="1" applyFill="1" applyBorder="1" applyAlignment="1"/>
    <xf numFmtId="3" fontId="11" fillId="0" borderId="7" xfId="0" applyNumberFormat="1" applyFont="1" applyFill="1" applyBorder="1" applyAlignment="1">
      <alignment horizontal="right" vertical="center"/>
    </xf>
    <xf numFmtId="3" fontId="11" fillId="0" borderId="7" xfId="0" applyNumberFormat="1" applyFont="1" applyFill="1" applyBorder="1" applyAlignment="1">
      <alignment horizontal="right"/>
    </xf>
    <xf numFmtId="3" fontId="11" fillId="0" borderId="0" xfId="0" applyNumberFormat="1" applyFont="1" applyFill="1" applyBorder="1"/>
    <xf numFmtId="3" fontId="11" fillId="0" borderId="0" xfId="0" applyNumberFormat="1" applyFont="1" applyFill="1" applyBorder="1" applyAlignment="1">
      <alignment vertical="center"/>
    </xf>
    <xf numFmtId="0" fontId="9" fillId="0" borderId="7" xfId="0" applyFont="1" applyFill="1" applyBorder="1" applyAlignment="1"/>
    <xf numFmtId="0" fontId="11" fillId="0" borderId="7" xfId="0" applyFont="1" applyFill="1" applyBorder="1" applyAlignment="1">
      <alignment horizontal="left"/>
    </xf>
    <xf numFmtId="3" fontId="9" fillId="0" borderId="7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0" fontId="11" fillId="0" borderId="6" xfId="0" applyFont="1" applyFill="1" applyBorder="1" applyAlignment="1">
      <alignment horizontal="left"/>
    </xf>
    <xf numFmtId="0" fontId="11" fillId="0" borderId="4" xfId="0" applyFont="1" applyFill="1" applyBorder="1" applyAlignment="1">
      <alignment horizontal="left"/>
    </xf>
    <xf numFmtId="0" fontId="11" fillId="0" borderId="6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right" vertical="center"/>
    </xf>
    <xf numFmtId="0" fontId="9" fillId="0" borderId="7" xfId="0" applyFont="1" applyFill="1" applyBorder="1" applyAlignment="1">
      <alignment horizontal="left"/>
    </xf>
    <xf numFmtId="0" fontId="11" fillId="0" borderId="7" xfId="0" applyFont="1" applyFill="1" applyBorder="1" applyAlignment="1">
      <alignment horizontal="right" vertical="center" indent="1"/>
    </xf>
    <xf numFmtId="3" fontId="6" fillId="0" borderId="0" xfId="0" applyNumberFormat="1" applyFont="1" applyFill="1"/>
    <xf numFmtId="0" fontId="9" fillId="0" borderId="7" xfId="0" applyFont="1" applyFill="1" applyBorder="1"/>
    <xf numFmtId="0" fontId="11" fillId="0" borderId="7" xfId="0" applyFont="1" applyFill="1" applyBorder="1" applyAlignment="1">
      <alignment horizontal="left" vertical="center" indent="1"/>
    </xf>
    <xf numFmtId="0" fontId="4" fillId="0" borderId="0" xfId="0" applyFont="1"/>
    <xf numFmtId="3" fontId="0" fillId="0" borderId="0" xfId="0" applyNumberFormat="1"/>
    <xf numFmtId="0" fontId="10" fillId="2" borderId="0" xfId="0" applyFont="1" applyFill="1" applyBorder="1" applyAlignment="1">
      <alignment horizontal="left" vertical="center" wrapText="1"/>
    </xf>
    <xf numFmtId="0" fontId="13" fillId="9" borderId="0" xfId="0" applyFont="1" applyFill="1" applyAlignment="1">
      <alignment vertical="center"/>
    </xf>
    <xf numFmtId="0" fontId="10" fillId="2" borderId="13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vertical="center"/>
    </xf>
    <xf numFmtId="0" fontId="0" fillId="2" borderId="0" xfId="0" applyFill="1"/>
    <xf numFmtId="0" fontId="14" fillId="3" borderId="2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165" fontId="18" fillId="2" borderId="7" xfId="1" applyNumberFormat="1" applyFont="1" applyFill="1" applyBorder="1" applyAlignment="1">
      <alignment vertical="center"/>
    </xf>
    <xf numFmtId="0" fontId="18" fillId="2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vertical="center"/>
    </xf>
    <xf numFmtId="0" fontId="18" fillId="0" borderId="7" xfId="0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vertical="center"/>
    </xf>
    <xf numFmtId="165" fontId="18" fillId="0" borderId="7" xfId="1" applyNumberFormat="1" applyFont="1" applyFill="1" applyBorder="1" applyAlignment="1">
      <alignment vertical="center"/>
    </xf>
    <xf numFmtId="0" fontId="0" fillId="0" borderId="0" xfId="0" applyFill="1"/>
    <xf numFmtId="0" fontId="18" fillId="2" borderId="14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8" fillId="2" borderId="5" xfId="0" applyFont="1" applyFill="1" applyBorder="1" applyAlignment="1">
      <alignment vertical="center"/>
    </xf>
    <xf numFmtId="3" fontId="17" fillId="2" borderId="7" xfId="0" applyNumberFormat="1" applyFont="1" applyFill="1" applyBorder="1" applyAlignment="1">
      <alignment vertical="center"/>
    </xf>
    <xf numFmtId="165" fontId="17" fillId="2" borderId="6" xfId="1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horizontal="left" vertical="center"/>
    </xf>
    <xf numFmtId="0" fontId="17" fillId="2" borderId="6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6" xfId="0" applyFont="1" applyFill="1" applyBorder="1" applyAlignment="1">
      <alignment vertical="center"/>
    </xf>
    <xf numFmtId="165" fontId="18" fillId="2" borderId="6" xfId="1" applyNumberFormat="1" applyFont="1" applyFill="1" applyBorder="1" applyAlignment="1">
      <alignment vertical="center"/>
    </xf>
    <xf numFmtId="165" fontId="0" fillId="2" borderId="0" xfId="1" applyNumberFormat="1" applyFont="1" applyFill="1"/>
    <xf numFmtId="165" fontId="0" fillId="0" borderId="0" xfId="1" applyNumberFormat="1" applyFont="1"/>
    <xf numFmtId="0" fontId="18" fillId="2" borderId="1" xfId="0" applyFont="1" applyFill="1" applyBorder="1" applyAlignment="1">
      <alignment horizontal="center" vertical="top"/>
    </xf>
    <xf numFmtId="0" fontId="18" fillId="2" borderId="8" xfId="0" applyFont="1" applyFill="1" applyBorder="1" applyAlignment="1">
      <alignment horizontal="center" vertical="top"/>
    </xf>
    <xf numFmtId="0" fontId="18" fillId="2" borderId="11" xfId="0" applyFont="1" applyFill="1" applyBorder="1" applyAlignment="1">
      <alignment horizontal="center" vertical="top"/>
    </xf>
    <xf numFmtId="3" fontId="18" fillId="2" borderId="3" xfId="0" applyNumberFormat="1" applyFont="1" applyFill="1" applyBorder="1" applyAlignment="1">
      <alignment vertical="center"/>
    </xf>
    <xf numFmtId="3" fontId="17" fillId="2" borderId="3" xfId="0" applyNumberFormat="1" applyFont="1" applyFill="1" applyBorder="1" applyAlignment="1">
      <alignment vertical="center"/>
    </xf>
    <xf numFmtId="165" fontId="17" fillId="2" borderId="2" xfId="1" applyNumberFormat="1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3" fontId="3" fillId="5" borderId="3" xfId="0" applyNumberFormat="1" applyFont="1" applyFill="1" applyBorder="1" applyAlignment="1">
      <alignment vertical="center"/>
    </xf>
    <xf numFmtId="165" fontId="3" fillId="5" borderId="2" xfId="1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vertical="center"/>
    </xf>
    <xf numFmtId="0" fontId="18" fillId="0" borderId="5" xfId="0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vertical="center"/>
    </xf>
    <xf numFmtId="3" fontId="17" fillId="0" borderId="4" xfId="0" applyNumberFormat="1" applyFont="1" applyFill="1" applyBorder="1" applyAlignment="1">
      <alignment vertical="center"/>
    </xf>
    <xf numFmtId="3" fontId="17" fillId="0" borderId="6" xfId="0" applyNumberFormat="1" applyFont="1" applyFill="1" applyBorder="1" applyAlignment="1">
      <alignment vertical="center"/>
    </xf>
    <xf numFmtId="3" fontId="17" fillId="0" borderId="5" xfId="0" applyNumberFormat="1" applyFont="1" applyFill="1" applyBorder="1" applyAlignment="1">
      <alignment vertical="center"/>
    </xf>
    <xf numFmtId="3" fontId="18" fillId="0" borderId="6" xfId="0" applyNumberFormat="1" applyFont="1" applyFill="1" applyBorder="1" applyAlignment="1">
      <alignment vertical="center"/>
    </xf>
    <xf numFmtId="165" fontId="17" fillId="0" borderId="6" xfId="1" applyNumberFormat="1" applyFont="1" applyFill="1" applyBorder="1" applyAlignment="1">
      <alignment vertical="center"/>
    </xf>
    <xf numFmtId="166" fontId="0" fillId="0" borderId="0" xfId="0" applyNumberFormat="1" applyFill="1"/>
    <xf numFmtId="0" fontId="23" fillId="5" borderId="11" xfId="0" applyFont="1" applyFill="1" applyBorder="1" applyAlignment="1">
      <alignment vertical="center"/>
    </xf>
    <xf numFmtId="0" fontId="24" fillId="5" borderId="13" xfId="0" applyFont="1" applyFill="1" applyBorder="1" applyAlignment="1">
      <alignment vertical="center"/>
    </xf>
    <xf numFmtId="3" fontId="23" fillId="5" borderId="14" xfId="0" applyNumberFormat="1" applyFont="1" applyFill="1" applyBorder="1" applyAlignment="1">
      <alignment vertical="center"/>
    </xf>
    <xf numFmtId="165" fontId="3" fillId="5" borderId="12" xfId="1" applyNumberFormat="1" applyFont="1" applyFill="1" applyBorder="1"/>
    <xf numFmtId="3" fontId="4" fillId="10" borderId="15" xfId="0" applyNumberFormat="1" applyFont="1" applyFill="1" applyBorder="1"/>
    <xf numFmtId="0" fontId="13" fillId="2" borderId="0" xfId="0" applyFont="1" applyFill="1" applyAlignment="1">
      <alignment vertical="center"/>
    </xf>
    <xf numFmtId="0" fontId="10" fillId="2" borderId="13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center"/>
    </xf>
    <xf numFmtId="3" fontId="25" fillId="0" borderId="7" xfId="0" applyNumberFormat="1" applyFont="1" applyFill="1" applyBorder="1" applyAlignment="1">
      <alignment vertical="center"/>
    </xf>
    <xf numFmtId="3" fontId="0" fillId="2" borderId="7" xfId="0" applyNumberFormat="1" applyFont="1" applyFill="1" applyBorder="1"/>
    <xf numFmtId="165" fontId="0" fillId="2" borderId="7" xfId="1" applyNumberFormat="1" applyFont="1" applyFill="1" applyBorder="1"/>
    <xf numFmtId="3" fontId="0" fillId="0" borderId="7" xfId="0" applyNumberFormat="1" applyFont="1" applyFill="1" applyBorder="1"/>
    <xf numFmtId="165" fontId="0" fillId="0" borderId="7" xfId="1" applyNumberFormat="1" applyFont="1" applyFill="1" applyBorder="1"/>
    <xf numFmtId="0" fontId="18" fillId="2" borderId="7" xfId="0" applyFont="1" applyFill="1" applyBorder="1" applyAlignment="1">
      <alignment horizontal="left" vertical="center"/>
    </xf>
    <xf numFmtId="0" fontId="18" fillId="2" borderId="7" xfId="0" applyFont="1" applyFill="1" applyBorder="1" applyAlignment="1"/>
    <xf numFmtId="0" fontId="18" fillId="0" borderId="7" xfId="0" applyFont="1" applyFill="1" applyBorder="1" applyAlignment="1"/>
    <xf numFmtId="0" fontId="17" fillId="0" borderId="4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3" fontId="18" fillId="0" borderId="5" xfId="0" applyNumberFormat="1" applyFont="1" applyFill="1" applyBorder="1"/>
    <xf numFmtId="0" fontId="3" fillId="5" borderId="4" xfId="0" applyFont="1" applyFill="1" applyBorder="1" applyAlignment="1">
      <alignment horizontal="left" vertical="center"/>
    </xf>
    <xf numFmtId="0" fontId="3" fillId="5" borderId="6" xfId="0" applyFont="1" applyFill="1" applyBorder="1" applyAlignment="1">
      <alignment horizontal="left" vertical="center"/>
    </xf>
    <xf numFmtId="165" fontId="3" fillId="5" borderId="7" xfId="1" applyNumberFormat="1" applyFont="1" applyFill="1" applyBorder="1"/>
    <xf numFmtId="3" fontId="4" fillId="11" borderId="15" xfId="0" applyNumberFormat="1" applyFont="1" applyFill="1" applyBorder="1"/>
    <xf numFmtId="0" fontId="8" fillId="3" borderId="3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lef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24" fillId="0" borderId="7" xfId="0" applyNumberFormat="1" applyFont="1" applyFill="1" applyBorder="1" applyAlignment="1">
      <alignment vertical="center"/>
    </xf>
    <xf numFmtId="165" fontId="24" fillId="0" borderId="7" xfId="1" applyNumberFormat="1" applyFont="1" applyFill="1" applyBorder="1" applyAlignment="1">
      <alignment vertical="center"/>
    </xf>
    <xf numFmtId="0" fontId="17" fillId="2" borderId="10" xfId="0" applyFont="1" applyFill="1" applyBorder="1" applyAlignment="1">
      <alignment horizontal="left" vertical="center"/>
    </xf>
    <xf numFmtId="0" fontId="0" fillId="0" borderId="7" xfId="0" applyFill="1" applyBorder="1"/>
    <xf numFmtId="0" fontId="17" fillId="2" borderId="14" xfId="0" applyFont="1" applyFill="1" applyBorder="1" applyAlignment="1">
      <alignment horizontal="left" vertical="center"/>
    </xf>
    <xf numFmtId="0" fontId="17" fillId="2" borderId="8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3" fontId="17" fillId="0" borderId="10" xfId="0" applyNumberFormat="1" applyFont="1" applyFill="1" applyBorder="1" applyAlignment="1">
      <alignment horizontal="right" vertical="center"/>
    </xf>
    <xf numFmtId="3" fontId="26" fillId="0" borderId="7" xfId="0" applyNumberFormat="1" applyFont="1" applyFill="1" applyBorder="1" applyAlignment="1">
      <alignment vertical="center"/>
    </xf>
    <xf numFmtId="165" fontId="26" fillId="0" borderId="10" xfId="1" applyNumberFormat="1" applyFont="1" applyFill="1" applyBorder="1" applyAlignment="1">
      <alignment vertical="center"/>
    </xf>
    <xf numFmtId="3" fontId="17" fillId="0" borderId="7" xfId="0" applyNumberFormat="1" applyFont="1" applyFill="1" applyBorder="1" applyAlignment="1">
      <alignment horizontal="right" vertical="center"/>
    </xf>
    <xf numFmtId="165" fontId="26" fillId="0" borderId="7" xfId="1" applyNumberFormat="1" applyFont="1" applyFill="1" applyBorder="1" applyAlignment="1">
      <alignment vertical="center"/>
    </xf>
    <xf numFmtId="0" fontId="18" fillId="0" borderId="4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2" borderId="12" xfId="0" applyFont="1" applyFill="1" applyBorder="1" applyAlignment="1">
      <alignment vertical="center"/>
    </xf>
    <xf numFmtId="0" fontId="18" fillId="2" borderId="10" xfId="0" applyFont="1" applyFill="1" applyBorder="1" applyAlignment="1">
      <alignment horizontal="left" vertical="center"/>
    </xf>
    <xf numFmtId="0" fontId="17" fillId="2" borderId="4" xfId="0" applyFont="1" applyFill="1" applyBorder="1" applyAlignment="1">
      <alignment horizontal="left" vertical="center"/>
    </xf>
    <xf numFmtId="0" fontId="18" fillId="0" borderId="5" xfId="0" applyFont="1" applyFill="1" applyBorder="1" applyAlignment="1">
      <alignment horizontal="left" vertical="center"/>
    </xf>
    <xf numFmtId="0" fontId="18" fillId="0" borderId="3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left" vertical="center"/>
    </xf>
    <xf numFmtId="0" fontId="18" fillId="0" borderId="13" xfId="0" applyFont="1" applyFill="1" applyBorder="1" applyAlignment="1">
      <alignment horizontal="left" vertical="center"/>
    </xf>
    <xf numFmtId="165" fontId="27" fillId="0" borderId="7" xfId="1" applyNumberFormat="1" applyFont="1" applyFill="1" applyBorder="1" applyAlignment="1">
      <alignment vertical="center"/>
    </xf>
    <xf numFmtId="3" fontId="3" fillId="5" borderId="7" xfId="0" applyNumberFormat="1" applyFont="1" applyFill="1" applyBorder="1" applyAlignment="1">
      <alignment horizontal="right" vertical="center"/>
    </xf>
    <xf numFmtId="165" fontId="23" fillId="5" borderId="7" xfId="1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13" xfId="0" applyFont="1" applyFill="1" applyBorder="1" applyAlignment="1">
      <alignment horizontal="left" vertical="center"/>
    </xf>
    <xf numFmtId="0" fontId="8" fillId="12" borderId="3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vertical="center"/>
    </xf>
    <xf numFmtId="0" fontId="28" fillId="5" borderId="5" xfId="0" applyFont="1" applyFill="1" applyBorder="1" applyAlignment="1">
      <alignment vertical="center"/>
    </xf>
    <xf numFmtId="0" fontId="28" fillId="5" borderId="6" xfId="0" applyFont="1" applyFill="1" applyBorder="1" applyAlignment="1">
      <alignment vertical="center"/>
    </xf>
    <xf numFmtId="0" fontId="4" fillId="0" borderId="3" xfId="0" applyFont="1" applyBorder="1"/>
    <xf numFmtId="0" fontId="18" fillId="2" borderId="6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7" fillId="2" borderId="7" xfId="0" applyFont="1" applyFill="1" applyBorder="1" applyAlignment="1">
      <alignment horizontal="left" vertical="center"/>
    </xf>
    <xf numFmtId="165" fontId="17" fillId="2" borderId="7" xfId="1" applyNumberFormat="1" applyFont="1" applyFill="1" applyBorder="1" applyAlignment="1">
      <alignment vertical="center"/>
    </xf>
    <xf numFmtId="0" fontId="17" fillId="2" borderId="3" xfId="0" applyFont="1" applyFill="1" applyBorder="1" applyAlignment="1">
      <alignment horizontal="left" vertical="center"/>
    </xf>
    <xf numFmtId="3" fontId="0" fillId="0" borderId="7" xfId="0" applyNumberFormat="1" applyFill="1" applyBorder="1"/>
    <xf numFmtId="0" fontId="17" fillId="2" borderId="5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3" fontId="18" fillId="0" borderId="10" xfId="0" applyNumberFormat="1" applyFont="1" applyFill="1" applyBorder="1" applyAlignment="1">
      <alignment vertical="center"/>
    </xf>
    <xf numFmtId="165" fontId="18" fillId="0" borderId="10" xfId="1" applyNumberFormat="1" applyFont="1" applyFill="1" applyBorder="1" applyAlignment="1">
      <alignment horizontal="right" vertical="center"/>
    </xf>
    <xf numFmtId="0" fontId="3" fillId="5" borderId="4" xfId="0" applyFont="1" applyFill="1" applyBorder="1" applyAlignment="1">
      <alignment horizontal="left" vertical="center"/>
    </xf>
    <xf numFmtId="0" fontId="29" fillId="5" borderId="6" xfId="0" applyFont="1" applyFill="1" applyBorder="1" applyAlignment="1">
      <alignment vertical="center"/>
    </xf>
    <xf numFmtId="3" fontId="23" fillId="5" borderId="7" xfId="0" applyNumberFormat="1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13" xfId="0" applyFont="1" applyFill="1" applyBorder="1" applyAlignment="1">
      <alignment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0" fontId="30" fillId="3" borderId="6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 wrapText="1"/>
    </xf>
    <xf numFmtId="0" fontId="31" fillId="5" borderId="0" xfId="0" applyFont="1" applyFill="1" applyBorder="1" applyAlignment="1">
      <alignment vertical="center"/>
    </xf>
    <xf numFmtId="0" fontId="31" fillId="5" borderId="9" xfId="0" applyFont="1" applyFill="1" applyBorder="1" applyAlignment="1">
      <alignment vertical="center"/>
    </xf>
    <xf numFmtId="0" fontId="31" fillId="5" borderId="8" xfId="0" applyFont="1" applyFill="1" applyBorder="1" applyAlignment="1">
      <alignment vertical="center"/>
    </xf>
    <xf numFmtId="0" fontId="31" fillId="5" borderId="6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5" fillId="5" borderId="4" xfId="0" applyFont="1" applyFill="1" applyBorder="1" applyAlignment="1">
      <alignment vertical="center"/>
    </xf>
    <xf numFmtId="3" fontId="3" fillId="5" borderId="7" xfId="0" applyNumberFormat="1" applyFont="1" applyFill="1" applyBorder="1"/>
    <xf numFmtId="9" fontId="3" fillId="5" borderId="7" xfId="1" applyFont="1" applyFill="1" applyBorder="1"/>
    <xf numFmtId="9" fontId="3" fillId="5" borderId="7" xfId="1" applyFont="1" applyFill="1" applyBorder="1" applyAlignment="1">
      <alignment horizontal="center"/>
    </xf>
  </cellXfs>
  <cellStyles count="5">
    <cellStyle name="Normal" xfId="0" builtinId="0"/>
    <cellStyle name="Normal 11 2 3" xfId="3"/>
    <cellStyle name="Normal 2" xfId="2"/>
    <cellStyle name="Normal 44 2" xfId="4"/>
    <cellStyle name="Pe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1781175</xdr:colOff>
      <xdr:row>4</xdr:row>
      <xdr:rowOff>115246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90875" cy="8581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1426359</xdr:colOff>
      <xdr:row>2</xdr:row>
      <xdr:rowOff>516711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207534" cy="8596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2378859</xdr:colOff>
      <xdr:row>4</xdr:row>
      <xdr:rowOff>221436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88484" cy="8596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1</xdr:col>
      <xdr:colOff>950109</xdr:colOff>
      <xdr:row>1</xdr:row>
      <xdr:rowOff>631011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150"/>
          <a:ext cx="3188484" cy="8596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2045484</xdr:colOff>
      <xdr:row>4</xdr:row>
      <xdr:rowOff>154761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88484" cy="8596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0</xdr:col>
      <xdr:colOff>3245634</xdr:colOff>
      <xdr:row>5</xdr:row>
      <xdr:rowOff>59511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123825"/>
          <a:ext cx="3188484" cy="85961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apas%20Contas%202&#186;%20Trim%202024%20V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afr1\TEMP\My%20Documents\Moz\E-Final\BOP9703_stres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\DSAtblEmily02-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afr\DATA\MOZ\moz%20macroframework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O da Conta Trimestral"/>
      <sheetName val="Despesas variação Homologa "/>
      <sheetName val="Auxiliar Despesas Variação "/>
      <sheetName val="Despesas Completo "/>
      <sheetName val="Produto de Emprestimo"/>
      <sheetName val="Receitas DGA IITrim 2024"/>
      <sheetName val="Mapa Auxiliar - Despesas"/>
      <sheetName val="Mapa XI_ Op. Financeiras "/>
      <sheetName val="Mapa I_ Receitas do Estado"/>
      <sheetName val="Mapa II_ Despesas por Economica"/>
      <sheetName val="Receitas DGA I TRIM 2024"/>
      <sheetName val="Mapa III_ Despesas por Organica"/>
      <sheetName val="Segurança Social"/>
      <sheetName val="Mapa IV_ Despesas por Funções"/>
      <sheetName val="Mapa V(a) Receitas FSAs   "/>
      <sheetName val="Mapa V Receitas FSAs -  "/>
      <sheetName val="Mapa VIII"/>
      <sheetName val="Mapa IX"/>
      <sheetName val="Mapa V Receitas FSAs  "/>
      <sheetName val="Mapa V Receitas FSAs ITrim   "/>
      <sheetName val="Mapa V(a) Receitas FSAs ITrim  "/>
      <sheetName val="Mapa VI_ Despesas FSAs"/>
      <sheetName val="Mapa VIa_ Despesas FSAs"/>
      <sheetName val="Mapa VII_ Despesas por Programa"/>
      <sheetName val="Mapa X_ Fundo Financ. Municipal"/>
      <sheetName val="Mapa XII"/>
      <sheetName val="Mapa XII-A"/>
      <sheetName val="Mapa XIII"/>
      <sheetName val="Mapa XIV"/>
      <sheetName val="Mapa Xa_Transferencia Municipio"/>
      <sheetName val="Mapa Xb_Transf Municipio"/>
      <sheetName val="Quadro Comparativo"/>
      <sheetName val="Parametro FMI"/>
      <sheetName val="Mapa XV_ Orçamento por Género"/>
      <sheetName val="Receita Consignada IVTrim 23"/>
      <sheetName val="Reg.Inst 2024 II TRIM"/>
      <sheetName val="AI - Amort_Emp_Ext 2024"/>
      <sheetName val="Movimento Dívida Jan a Set_2023"/>
      <sheetName val="Desembolsos Externos_IITrim24"/>
      <sheetName val="Stock Dívida Externa_IITrim24"/>
      <sheetName val="Stock Dívida Interna_IITrim24"/>
      <sheetName val="Receitas Consignadas"/>
      <sheetName val="Movimento DI- Mar -2024"/>
      <sheetName val="Movimento DI-2024 - II Trim"/>
      <sheetName val="Operações de Tesouraria II Trim"/>
      <sheetName val="OPERAÇÕES TESOURARIA_4ºTrim23"/>
      <sheetName val="Compensados 1º Trimestre 2024 "/>
      <sheetName val="Movimento DI-2023 (2)"/>
      <sheetName val="Check"/>
      <sheetName val="Fluxos Transf Ac Correntes"/>
      <sheetName val="Receita DGA"/>
      <sheetName val="Segurança Sociai II TRIM"/>
      <sheetName val="Economico Sem Pessoal-II Trim "/>
      <sheetName val="Funcional Sem Pessoal-II Trim"/>
      <sheetName val="Mapa A_Fluxo_Caixa "/>
      <sheetName val="IPSAS - Demonst. Fluxo Caixa"/>
      <sheetName val="IPSAS - Demonst. Desemp. Or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8">
          <cell r="D18">
            <v>5077083007</v>
          </cell>
        </row>
        <row r="20">
          <cell r="D20">
            <v>182123</v>
          </cell>
        </row>
        <row r="21">
          <cell r="D21">
            <v>18862555</v>
          </cell>
        </row>
        <row r="22">
          <cell r="D22">
            <v>14997261</v>
          </cell>
        </row>
        <row r="23">
          <cell r="D23">
            <v>120776710</v>
          </cell>
        </row>
        <row r="24">
          <cell r="D24">
            <v>13026149</v>
          </cell>
        </row>
        <row r="25">
          <cell r="D25">
            <v>306628268</v>
          </cell>
        </row>
        <row r="26">
          <cell r="D26">
            <v>207158223</v>
          </cell>
        </row>
        <row r="27">
          <cell r="D27">
            <v>142382424</v>
          </cell>
        </row>
        <row r="28">
          <cell r="D28">
            <v>1576888244</v>
          </cell>
        </row>
        <row r="29">
          <cell r="D29">
            <v>99152700</v>
          </cell>
        </row>
        <row r="30">
          <cell r="D30">
            <v>34854189</v>
          </cell>
        </row>
        <row r="31">
          <cell r="D31">
            <v>5138710908</v>
          </cell>
        </row>
      </sheetData>
      <sheetData sheetId="6" refreshError="1"/>
      <sheetData sheetId="7" refreshError="1"/>
      <sheetData sheetId="8"/>
      <sheetData sheetId="9"/>
      <sheetData sheetId="10" refreshError="1"/>
      <sheetData sheetId="11"/>
      <sheetData sheetId="12" refreshError="1"/>
      <sheetData sheetId="13"/>
      <sheetData sheetId="14">
        <row r="10">
          <cell r="AV10">
            <v>65395855</v>
          </cell>
        </row>
        <row r="11">
          <cell r="AV11">
            <v>0</v>
          </cell>
        </row>
        <row r="13">
          <cell r="AV13">
            <v>29179844</v>
          </cell>
        </row>
        <row r="15">
          <cell r="AV15">
            <v>154479834</v>
          </cell>
        </row>
        <row r="20">
          <cell r="AV20">
            <v>145902902</v>
          </cell>
        </row>
        <row r="21">
          <cell r="AV21">
            <v>1010699</v>
          </cell>
        </row>
        <row r="22">
          <cell r="AV22">
            <v>16201768</v>
          </cell>
        </row>
        <row r="23">
          <cell r="AV23">
            <v>1158761</v>
          </cell>
        </row>
        <row r="25">
          <cell r="AV25">
            <v>10587524</v>
          </cell>
        </row>
        <row r="26">
          <cell r="AV26">
            <v>1249455</v>
          </cell>
        </row>
        <row r="27">
          <cell r="AV27">
            <v>16574524</v>
          </cell>
        </row>
        <row r="30">
          <cell r="AV30">
            <v>5600</v>
          </cell>
        </row>
        <row r="31">
          <cell r="AV31">
            <v>2273050</v>
          </cell>
        </row>
        <row r="32">
          <cell r="AV32">
            <v>48869978</v>
          </cell>
        </row>
        <row r="33">
          <cell r="AV33">
            <v>239074890</v>
          </cell>
        </row>
        <row r="34">
          <cell r="AV34">
            <v>93191717</v>
          </cell>
        </row>
        <row r="35">
          <cell r="AV35">
            <v>120151370</v>
          </cell>
        </row>
        <row r="36">
          <cell r="AV36">
            <v>3530000</v>
          </cell>
        </row>
        <row r="37">
          <cell r="AV37">
            <v>12500</v>
          </cell>
        </row>
        <row r="39">
          <cell r="AV39">
            <v>23418660</v>
          </cell>
        </row>
        <row r="41">
          <cell r="AV41">
            <v>333078</v>
          </cell>
        </row>
        <row r="42">
          <cell r="AV42">
            <v>738317</v>
          </cell>
        </row>
        <row r="44">
          <cell r="AV44">
            <v>94657643</v>
          </cell>
        </row>
        <row r="45">
          <cell r="AV45">
            <v>2357897</v>
          </cell>
        </row>
        <row r="46">
          <cell r="AV46">
            <v>9845982</v>
          </cell>
        </row>
        <row r="49">
          <cell r="AV49">
            <v>450000</v>
          </cell>
        </row>
        <row r="50">
          <cell r="AV50">
            <v>5841832</v>
          </cell>
        </row>
        <row r="52">
          <cell r="AV52">
            <v>46515415</v>
          </cell>
        </row>
        <row r="55">
          <cell r="AV55">
            <v>25050</v>
          </cell>
        </row>
        <row r="56">
          <cell r="AV56">
            <v>11684781</v>
          </cell>
        </row>
        <row r="64">
          <cell r="AV64">
            <v>26223700</v>
          </cell>
        </row>
        <row r="67">
          <cell r="AV67">
            <v>9500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>
        <row r="37">
          <cell r="F37">
            <v>831352834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TOC"/>
      <sheetName val="NPV Reduction"/>
      <sheetName val="Noyau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1996"/>
      <sheetName val="Fund_Credit"/>
      <sheetName val="Export destination"/>
      <sheetName val="Realism 2 - Fiscal multiplier"/>
      <sheetName val="Realism 2 - Alt. 1"/>
      <sheetName val="panel chart"/>
      <sheetName val="MMI"/>
      <sheetName val="Info Din."/>
      <sheetName val="Tally_PDR"/>
      <sheetName val="Scheduled Repayment"/>
      <sheetName val="SEI"/>
      <sheetName val="FHIS"/>
      <sheetName val="BOP9703_stress"/>
      <sheetName val="Q1"/>
      <sheetName val="C_basef14.3p10.6"/>
      <sheetName val="WEO_WETA"/>
      <sheetName val="IFS SURVEYS Dec1990_Feb2004"/>
      <sheetName val="Monetary Dev_Monthly"/>
      <sheetName val="Table of Contents"/>
      <sheetName val="InHUB"/>
      <sheetName val="Stress_03221"/>
      <sheetName val="Stress_analysis1"/>
      <sheetName val="BoP_OUT_Medium1"/>
      <sheetName val="BoP_OUT_Long1"/>
      <sheetName val="IMF_Assistance1"/>
      <sheetName val="IMF_Assistance_Old1"/>
      <sheetName val="large_projects1"/>
      <sheetName val="Terms_of_Trade1"/>
      <sheetName val="Key_Ratios1"/>
      <sheetName val="Debt_Service__Long1"/>
      <sheetName val="DebtService_to_budget1"/>
      <sheetName val="Workspace_contents1"/>
      <sheetName val="NFA-input"/>
      <sheetName val="CBK-input"/>
      <sheetName val="Survey"/>
      <sheetName val="6-QAC &amp; PC Table (2)"/>
      <sheetName val="BoP"/>
      <sheetName val="RES"/>
      <sheetName val="Input"/>
      <sheetName val="Trade"/>
      <sheetName val="OutHUB"/>
      <sheetName val="PARAM"/>
      <sheetName val="CPIINDEX"/>
      <sheetName val="IFS_SURVEYS_Dec1990_Feb2004"/>
      <sheetName val="Table_of_Contents"/>
      <sheetName val="Monetary_Dev_Monthly"/>
      <sheetName val="AfDB"/>
      <sheetName val="CB"/>
      <sheetName val="Bench - 99"/>
      <sheetName val="BDDCLE-Octobre 04 pgmé"/>
      <sheetName val="Gin"/>
      <sheetName val="Din"/>
      <sheetName val="Impact"/>
      <sheetName val="Figure 6 NPV"/>
      <sheetName val="Stress_03224"/>
      <sheetName val="Stress_analysis4"/>
      <sheetName val="BoP_OUT_Medium4"/>
      <sheetName val="BoP_OUT_Long4"/>
      <sheetName val="IMF_Assistance4"/>
      <sheetName val="IMF_Assistance_Old4"/>
      <sheetName val="large_projects4"/>
      <sheetName val="Terms_of_Trade4"/>
      <sheetName val="Key_Ratios4"/>
      <sheetName val="Debt_Service__Long4"/>
      <sheetName val="DebtService_to_budget4"/>
      <sheetName val="Workspace_contents4"/>
      <sheetName val="Stress_03222"/>
      <sheetName val="Stress_analysis2"/>
      <sheetName val="BoP_OUT_Medium2"/>
      <sheetName val="BoP_OUT_Long2"/>
      <sheetName val="IMF_Assistance2"/>
      <sheetName val="IMF_Assistance_Old2"/>
      <sheetName val="large_projects2"/>
      <sheetName val="Terms_of_Trade2"/>
      <sheetName val="Key_Ratios2"/>
      <sheetName val="Debt_Service__Long2"/>
      <sheetName val="DebtService_to_budget2"/>
      <sheetName val="Workspace_contents2"/>
      <sheetName val="Stress_03223"/>
      <sheetName val="Stress_analysis3"/>
      <sheetName val="BoP_OUT_Medium3"/>
      <sheetName val="BoP_OUT_Long3"/>
      <sheetName val="IMF_Assistance3"/>
      <sheetName val="IMF_Assistance_Old3"/>
      <sheetName val="large_projects3"/>
      <sheetName val="Terms_of_Trade3"/>
      <sheetName val="Key_Ratios3"/>
      <sheetName val="Debt_Service__Long3"/>
      <sheetName val="DebtService_to_budget3"/>
      <sheetName val="Workspace_contents3"/>
    </sheetNames>
    <sheetDataSet>
      <sheetData sheetId="0" refreshError="1"/>
      <sheetData sheetId="1" refreshError="1">
        <row r="1">
          <cell r="A1">
            <v>36608.787579398151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  <sheetName val="Scheduled Repayment"/>
      <sheetName val="Chart_1"/>
      <sheetName val="Table_1"/>
      <sheetName val="Table_2"/>
      <sheetName val="Table_3"/>
      <sheetName val="Table_4"/>
      <sheetName val="Table_5"/>
      <sheetName val="Table_6"/>
      <sheetName val="Table_7"/>
      <sheetName val="Table_8"/>
      <sheetName val="Table_9"/>
      <sheetName val="Table_11"/>
      <sheetName val="Scheduled_Repayment"/>
      <sheetName val="Chart_11"/>
      <sheetName val="Table_12"/>
      <sheetName val="Table_21"/>
      <sheetName val="Table_31"/>
      <sheetName val="Table_41"/>
      <sheetName val="Table_51"/>
      <sheetName val="Table_61"/>
      <sheetName val="Table_71"/>
      <sheetName val="Table_81"/>
      <sheetName val="Table_91"/>
      <sheetName val="Table_111"/>
      <sheetName val="Scheduled_Repayment1"/>
      <sheetName val="Chart_12"/>
      <sheetName val="Table_13"/>
      <sheetName val="Table_22"/>
      <sheetName val="Table_32"/>
      <sheetName val="Table_42"/>
      <sheetName val="Table_52"/>
      <sheetName val="Table_62"/>
      <sheetName val="Table_72"/>
      <sheetName val="Table_82"/>
      <sheetName val="Table_92"/>
      <sheetName val="Table_112"/>
      <sheetName val="Scheduled_Repaymen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INPUT"/>
      <sheetName val="GDP Prod. - Input"/>
      <sheetName val="OUTPUT"/>
      <sheetName val="Table 1 - SEFI"/>
      <sheetName val="National Accounts"/>
      <sheetName val="Table Article IV"/>
      <sheetName val="WETA"/>
      <sheetName val="Charts Article IV"/>
      <sheetName val="Sector GDP Comparison"/>
      <sheetName val="PROJECTIONS"/>
      <sheetName val="Staff Report T6"/>
      <sheetName val="Table 1 - SEFI COMPARISON"/>
      <sheetName val="SUMMARY"/>
      <sheetName val="INE PIBprod"/>
      <sheetName val="Medium Term"/>
      <sheetName val="Basic Data"/>
      <sheetName val="Staff Report T1"/>
      <sheetName val="SEFI"/>
      <sheetName val="Excel macros"/>
      <sheetName val="Table 3"/>
      <sheetName val="Table 4"/>
      <sheetName val="Table 5"/>
      <sheetName val="Table 6"/>
      <sheetName val="Table 2"/>
      <sheetName val="GDP_Prod__-_Input"/>
      <sheetName val="Table_1_-_SEFI"/>
      <sheetName val="National_Accounts"/>
      <sheetName val="Table_Article_IV"/>
      <sheetName val="Charts_Article_IV"/>
      <sheetName val="Sector_GDP_Comparison"/>
      <sheetName val="Staff_Report_T6"/>
      <sheetName val="Table_1_-_SEFI_COMPARISON"/>
      <sheetName val="INE_PIBprod"/>
      <sheetName val="Medium_Term"/>
      <sheetName val="Basic_Data"/>
      <sheetName val="Staff_Report_T1"/>
      <sheetName val="Excel_macros"/>
      <sheetName val="SPNF"/>
      <sheetName val="Official"/>
      <sheetName val="Main"/>
      <sheetName val="Kin"/>
      <sheetName val="Table 1"/>
    </sheetNames>
    <sheetDataSet>
      <sheetData sheetId="0">
        <row r="1">
          <cell r="C1" t="str">
            <v>SUMMARY TABLES FOR EACH SECTOR; WEO SUBMISISON DATA AND CODES; CONSISTENCY CHECKS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C1" t="str">
            <v>SUMMARY TABLES FOR EACH SECTOR; WEO SUBMISISON DATA AND CODES; CONSISTENCY CHECKS</v>
          </cell>
        </row>
        <row r="3">
          <cell r="B3" t="str">
            <v>WEO</v>
          </cell>
          <cell r="C3" t="str">
            <v>DNE PROJECTIONS</v>
          </cell>
          <cell r="E3" t="str">
            <v>80a1</v>
          </cell>
          <cell r="F3" t="str">
            <v>81a1</v>
          </cell>
          <cell r="G3" t="str">
            <v>82a1</v>
          </cell>
          <cell r="H3" t="str">
            <v>83a1</v>
          </cell>
          <cell r="I3" t="str">
            <v>84a1</v>
          </cell>
          <cell r="J3" t="str">
            <v>85a1</v>
          </cell>
          <cell r="K3" t="str">
            <v>86a1</v>
          </cell>
          <cell r="L3" t="str">
            <v>87a1</v>
          </cell>
          <cell r="M3" t="str">
            <v>88a1</v>
          </cell>
          <cell r="N3" t="str">
            <v>89a1</v>
          </cell>
          <cell r="O3" t="str">
            <v>90a1</v>
          </cell>
          <cell r="P3" t="str">
            <v>91a1</v>
          </cell>
          <cell r="Q3" t="str">
            <v>92a1</v>
          </cell>
          <cell r="R3" t="str">
            <v>93a1</v>
          </cell>
          <cell r="S3" t="str">
            <v>94a1</v>
          </cell>
          <cell r="T3" t="str">
            <v>95a1</v>
          </cell>
          <cell r="U3" t="str">
            <v>96a1</v>
          </cell>
          <cell r="V3" t="str">
            <v>97a1</v>
          </cell>
          <cell r="W3" t="str">
            <v>98a1</v>
          </cell>
          <cell r="X3" t="str">
            <v>99a1</v>
          </cell>
          <cell r="Y3" t="str">
            <v>100a1</v>
          </cell>
          <cell r="Z3" t="str">
            <v>101a1</v>
          </cell>
          <cell r="AA3" t="str">
            <v>102a1</v>
          </cell>
          <cell r="AB3" t="str">
            <v>103a1</v>
          </cell>
          <cell r="AC3" t="str">
            <v>104a1</v>
          </cell>
          <cell r="AD3" t="str">
            <v>105a1</v>
          </cell>
          <cell r="AE3" t="str">
            <v>105a1</v>
          </cell>
          <cell r="AF3" t="str">
            <v>105a1</v>
          </cell>
        </row>
        <row r="4">
          <cell r="B4" t="str">
            <v>CODES</v>
          </cell>
          <cell r="C4" t="str">
            <v xml:space="preserve">      TWELVE-MONTH PERIOD ENDING:</v>
          </cell>
          <cell r="E4">
            <v>1980</v>
          </cell>
          <cell r="F4">
            <v>1981</v>
          </cell>
          <cell r="G4">
            <v>1982</v>
          </cell>
          <cell r="H4">
            <v>1983</v>
          </cell>
          <cell r="I4">
            <v>1984</v>
          </cell>
          <cell r="J4">
            <v>1985</v>
          </cell>
          <cell r="K4">
            <v>1986</v>
          </cell>
          <cell r="L4">
            <v>1987</v>
          </cell>
          <cell r="M4">
            <v>1988</v>
          </cell>
          <cell r="N4">
            <v>1989</v>
          </cell>
          <cell r="O4">
            <v>1990</v>
          </cell>
          <cell r="P4">
            <v>1991</v>
          </cell>
          <cell r="Q4">
            <v>1992</v>
          </cell>
          <cell r="R4">
            <v>1993</v>
          </cell>
          <cell r="S4">
            <v>1994</v>
          </cell>
          <cell r="T4">
            <v>1995</v>
          </cell>
          <cell r="U4">
            <v>1996</v>
          </cell>
          <cell r="V4">
            <v>1997</v>
          </cell>
          <cell r="W4">
            <v>1998</v>
          </cell>
          <cell r="X4">
            <v>1999</v>
          </cell>
          <cell r="Y4">
            <v>2000</v>
          </cell>
          <cell r="Z4">
            <v>2001</v>
          </cell>
          <cell r="AA4">
            <v>2002</v>
          </cell>
          <cell r="AB4">
            <v>2003</v>
          </cell>
          <cell r="AC4">
            <v>2004</v>
          </cell>
          <cell r="AD4">
            <v>2005</v>
          </cell>
          <cell r="AE4">
            <v>2006</v>
          </cell>
          <cell r="AF4">
            <v>2007</v>
          </cell>
          <cell r="AG4">
            <v>2008</v>
          </cell>
          <cell r="AH4">
            <v>2009</v>
          </cell>
          <cell r="AI4">
            <v>2010</v>
          </cell>
          <cell r="AJ4">
            <v>2011</v>
          </cell>
          <cell r="AK4">
            <v>2012</v>
          </cell>
          <cell r="AL4">
            <v>2013</v>
          </cell>
          <cell r="AM4">
            <v>2014</v>
          </cell>
          <cell r="AN4">
            <v>2015</v>
          </cell>
          <cell r="AO4">
            <v>2016</v>
          </cell>
          <cell r="AP4">
            <v>2017</v>
          </cell>
          <cell r="AQ4">
            <v>2018</v>
          </cell>
          <cell r="AR4">
            <v>2019</v>
          </cell>
          <cell r="AS4">
            <v>2020</v>
          </cell>
          <cell r="AT4">
            <v>2021</v>
          </cell>
        </row>
        <row r="6">
          <cell r="C6" t="str">
            <v>current date</v>
          </cell>
        </row>
        <row r="7">
          <cell r="C7" t="str">
            <v>last update</v>
          </cell>
        </row>
        <row r="9">
          <cell r="C9" t="str">
            <v>I.   INDICATORS OF FACTOR INPUT AND PRICES</v>
          </cell>
        </row>
        <row r="11">
          <cell r="B11" t="str">
            <v>ENDA_PR</v>
          </cell>
          <cell r="C11" t="str">
            <v>Representative rate (average)</v>
          </cell>
        </row>
        <row r="12">
          <cell r="C12" t="str">
            <v>Representative rate (year end)</v>
          </cell>
        </row>
        <row r="13">
          <cell r="B13" t="str">
            <v>ENDA</v>
          </cell>
          <cell r="C13" t="str">
            <v>Official rate (average)</v>
          </cell>
        </row>
        <row r="14">
          <cell r="B14" t="str">
            <v>ENDE</v>
          </cell>
          <cell r="C14" t="str">
            <v>Official rate (year end)</v>
          </cell>
        </row>
        <row r="15">
          <cell r="C15" t="str">
            <v>Market rate (average)</v>
          </cell>
        </row>
        <row r="16">
          <cell r="C16" t="str">
            <v>Depreciation % -Repr. rate (average)</v>
          </cell>
        </row>
        <row r="17">
          <cell r="C17" t="str">
            <v>Depreciation - Repr. rate (year end)</v>
          </cell>
        </row>
        <row r="19">
          <cell r="B19" t="str">
            <v>PCPI</v>
          </cell>
          <cell r="C19" t="str">
            <v>CPI (index; average, 1990 = 100)</v>
          </cell>
        </row>
        <row r="20">
          <cell r="B20" t="str">
            <v>PCPIE</v>
          </cell>
          <cell r="C20" t="str">
            <v>CPI (index; year end, 1990 = 100)</v>
          </cell>
        </row>
        <row r="21">
          <cell r="C21" t="str">
            <v>GDP Deflator index 1990=100</v>
          </cell>
        </row>
        <row r="22">
          <cell r="C22" t="str">
            <v>Inflation  (avg)</v>
          </cell>
        </row>
        <row r="23">
          <cell r="C23" t="str">
            <v xml:space="preserve">Inflation (eop)  </v>
          </cell>
        </row>
        <row r="24">
          <cell r="C24" t="str">
            <v>GDP deflator (% change)</v>
          </cell>
        </row>
        <row r="28">
          <cell r="C28" t="str">
            <v>II.  NATIONAL ACCOUNTS IN NOMINAL and  REAL TERMS  and PROJECTIONS</v>
          </cell>
        </row>
        <row r="30">
          <cell r="C30" t="str">
            <v>II.I NATIONAL ACCOUNTS IN NOMINAL TERMS</v>
          </cell>
        </row>
        <row r="32">
          <cell r="C32" t="str">
            <v>Billions of meticais, at current prices)</v>
          </cell>
        </row>
        <row r="33">
          <cell r="C33" t="str">
            <v>Total consumption</v>
          </cell>
        </row>
        <row r="34">
          <cell r="B34" t="str">
            <v>NCG</v>
          </cell>
          <cell r="C34" t="str">
            <v xml:space="preserve">  Public consumption  </v>
          </cell>
        </row>
        <row r="35">
          <cell r="B35" t="str">
            <v>NCP</v>
          </cell>
          <cell r="C35" t="str">
            <v xml:space="preserve">  Private consumption</v>
          </cell>
        </row>
        <row r="36">
          <cell r="C36" t="str">
            <v xml:space="preserve">     Monetary private consumption</v>
          </cell>
        </row>
        <row r="37">
          <cell r="C37" t="str">
            <v xml:space="preserve">     Nonmonetary private consumption</v>
          </cell>
        </row>
        <row r="38">
          <cell r="B38" t="str">
            <v>NFI</v>
          </cell>
          <cell r="C38" t="str">
            <v>Total investment</v>
          </cell>
        </row>
        <row r="39">
          <cell r="C39" t="str">
            <v xml:space="preserve">  Public investment                                            </v>
          </cell>
        </row>
        <row r="40">
          <cell r="B40" t="str">
            <v>NFIP</v>
          </cell>
          <cell r="C40" t="str">
            <v xml:space="preserve">  Private investment  </v>
          </cell>
        </row>
        <row r="41">
          <cell r="B41" t="str">
            <v>NINV</v>
          </cell>
          <cell r="C41" t="str">
            <v>Changes in inventories</v>
          </cell>
        </row>
        <row r="42">
          <cell r="C42" t="str">
            <v>Domestic demand</v>
          </cell>
        </row>
        <row r="43">
          <cell r="B43" t="str">
            <v>NX</v>
          </cell>
          <cell r="C43" t="str">
            <v>Exports of goods and services</v>
          </cell>
        </row>
        <row r="44">
          <cell r="B44" t="str">
            <v>NXG</v>
          </cell>
          <cell r="C44" t="str">
            <v xml:space="preserve">  Exports of goods</v>
          </cell>
        </row>
        <row r="45">
          <cell r="B45" t="str">
            <v>NM</v>
          </cell>
          <cell r="C45" t="str">
            <v>Imports of goods and services</v>
          </cell>
        </row>
        <row r="46">
          <cell r="B46" t="str">
            <v>NMG</v>
          </cell>
          <cell r="C46" t="str">
            <v xml:space="preserve">  Imports of goods</v>
          </cell>
        </row>
        <row r="47">
          <cell r="B47" t="str">
            <v>NGDP</v>
          </cell>
          <cell r="C47" t="str">
            <v>Gross domestic product  (GDP)</v>
          </cell>
        </row>
        <row r="48">
          <cell r="C48" t="str">
            <v xml:space="preserve">Memorandum items </v>
          </cell>
        </row>
        <row r="49">
          <cell r="B49" t="str">
            <v>NGPXO</v>
          </cell>
          <cell r="C49" t="str">
            <v>Non-oil GDP</v>
          </cell>
        </row>
        <row r="50">
          <cell r="B50" t="str">
            <v>NGNI</v>
          </cell>
          <cell r="C50" t="str">
            <v>National income, accrual (BPM5)</v>
          </cell>
        </row>
        <row r="51">
          <cell r="C51" t="str">
            <v>Gross National Product (GNP)</v>
          </cell>
        </row>
        <row r="52">
          <cell r="C52" t="str">
            <v>Dollar GDP</v>
          </cell>
        </row>
        <row r="53">
          <cell r="C53" t="str">
            <v>Dollar GDP per capita</v>
          </cell>
        </row>
        <row r="54">
          <cell r="C54" t="str">
            <v>Dollar GNP per capita</v>
          </cell>
        </row>
        <row r="56">
          <cell r="C56" t="str">
            <v>Percentage of GDP</v>
          </cell>
        </row>
        <row r="57">
          <cell r="C57" t="str">
            <v>Total consumption</v>
          </cell>
        </row>
        <row r="58">
          <cell r="C58" t="str">
            <v xml:space="preserve">  Public consumption</v>
          </cell>
        </row>
        <row r="59">
          <cell r="C59" t="str">
            <v xml:space="preserve">  Private consumption</v>
          </cell>
        </row>
        <row r="60">
          <cell r="C60" t="str">
            <v>Total investment</v>
          </cell>
        </row>
        <row r="61">
          <cell r="C61" t="str">
            <v xml:space="preserve">  Public gross fixed capital formation</v>
          </cell>
        </row>
        <row r="62">
          <cell r="C62" t="str">
            <v xml:space="preserve">  Private gross fixed capital formation</v>
          </cell>
        </row>
        <row r="63">
          <cell r="C63" t="str">
            <v>Changes in inventories</v>
          </cell>
        </row>
        <row r="64">
          <cell r="C64" t="str">
            <v>Exports of goods and services</v>
          </cell>
        </row>
        <row r="65">
          <cell r="C65" t="str">
            <v xml:space="preserve">  Exports of goods</v>
          </cell>
        </row>
        <row r="66">
          <cell r="C66" t="str">
            <v>Imports of goods and services</v>
          </cell>
        </row>
        <row r="67">
          <cell r="C67" t="str">
            <v xml:space="preserve">  Imports of goods</v>
          </cell>
        </row>
        <row r="69">
          <cell r="C69" t="str">
            <v>Real growth rates</v>
          </cell>
        </row>
        <row r="70">
          <cell r="C70" t="str">
            <v>Total consumption</v>
          </cell>
        </row>
        <row r="71">
          <cell r="C71" t="str">
            <v xml:space="preserve">  Public consumption</v>
          </cell>
        </row>
        <row r="72">
          <cell r="C72" t="str">
            <v xml:space="preserve">  Private consumption</v>
          </cell>
        </row>
        <row r="73">
          <cell r="C73" t="str">
            <v xml:space="preserve">        Monetary private consumption + emergency aid</v>
          </cell>
        </row>
        <row r="74">
          <cell r="C74" t="str">
            <v xml:space="preserve">        Non-monetary private cons.</v>
          </cell>
        </row>
        <row r="75">
          <cell r="C75" t="str">
            <v>Gross fixed capital formation</v>
          </cell>
        </row>
        <row r="76">
          <cell r="C76" t="str">
            <v xml:space="preserve">  Public gross fixed capital formation</v>
          </cell>
        </row>
        <row r="77">
          <cell r="C77" t="str">
            <v xml:space="preserve">  Private gross fixed capital formation</v>
          </cell>
        </row>
        <row r="78">
          <cell r="C78" t="str">
            <v>Changes in inventories</v>
          </cell>
        </row>
        <row r="79">
          <cell r="C79" t="str">
            <v>Exports of goods and services</v>
          </cell>
        </row>
        <row r="80">
          <cell r="C80" t="str">
            <v>Exports of goods</v>
          </cell>
        </row>
        <row r="81">
          <cell r="C81" t="str">
            <v>Imports of goods and services</v>
          </cell>
        </row>
        <row r="82">
          <cell r="C82" t="str">
            <v>Imports of goods</v>
          </cell>
        </row>
        <row r="83">
          <cell r="C83" t="str">
            <v>Underlying gross domestic product</v>
          </cell>
        </row>
        <row r="84">
          <cell r="C84" t="str">
            <v>Real GDP growth rate</v>
          </cell>
          <cell r="D84" t="str">
            <v xml:space="preserve"> </v>
          </cell>
        </row>
        <row r="85">
          <cell r="C85" t="str">
            <v xml:space="preserve">Memorandum items </v>
          </cell>
        </row>
        <row r="86">
          <cell r="C86" t="str">
            <v>Total Consumption per capita</v>
          </cell>
        </row>
        <row r="87">
          <cell r="C87" t="str">
            <v>Private Consumption per capita</v>
          </cell>
        </row>
        <row r="88">
          <cell r="C88" t="str">
            <v xml:space="preserve"> </v>
          </cell>
        </row>
        <row r="89">
          <cell r="C89" t="str">
            <v>Deflators  (percent)</v>
          </cell>
        </row>
        <row r="90">
          <cell r="C90" t="str">
            <v>Total consumption</v>
          </cell>
        </row>
        <row r="91">
          <cell r="C91" t="str">
            <v xml:space="preserve">  Public consumption</v>
          </cell>
        </row>
        <row r="92">
          <cell r="C92" t="str">
            <v xml:space="preserve">  Private consumption</v>
          </cell>
        </row>
        <row r="93">
          <cell r="C93" t="str">
            <v>Gross fixed capital formation</v>
          </cell>
        </row>
        <row r="94">
          <cell r="C94" t="str">
            <v xml:space="preserve">  Public gross fixed capital formation</v>
          </cell>
        </row>
        <row r="95">
          <cell r="C95" t="str">
            <v xml:space="preserve">  Private gross fixed capital formation</v>
          </cell>
        </row>
        <row r="96">
          <cell r="C96" t="str">
            <v>Exports of goods and services</v>
          </cell>
        </row>
        <row r="97">
          <cell r="C97" t="str">
            <v>Imports of goods and services</v>
          </cell>
        </row>
        <row r="98">
          <cell r="C98" t="str">
            <v>Gross domestic product</v>
          </cell>
        </row>
        <row r="99">
          <cell r="C99" t="str">
            <v>Deflator: (2000 should = 100)</v>
          </cell>
        </row>
        <row r="101">
          <cell r="C101" t="str">
            <v>II.II NATIONAL ACCOUNTS IN 1999 REAL TERMS (for projections)</v>
          </cell>
        </row>
        <row r="103">
          <cell r="C103" t="str">
            <v>GDP Components in billions of 1999 Meticals (for projections)</v>
          </cell>
        </row>
        <row r="104">
          <cell r="C104" t="str">
            <v>Total consumption</v>
          </cell>
        </row>
        <row r="105">
          <cell r="C105" t="str">
            <v xml:space="preserve">    Private consumption</v>
          </cell>
        </row>
        <row r="106">
          <cell r="C106" t="str">
            <v xml:space="preserve">        Monetary private consumption + emergency aid</v>
          </cell>
        </row>
        <row r="107">
          <cell r="C107" t="str">
            <v xml:space="preserve">        Non-monetary private cons.</v>
          </cell>
        </row>
        <row r="108">
          <cell r="C108" t="str">
            <v xml:space="preserve">    Public consumption</v>
          </cell>
        </row>
        <row r="109">
          <cell r="C109" t="str">
            <v>Total investment</v>
          </cell>
        </row>
        <row r="110">
          <cell r="C110" t="str">
            <v xml:space="preserve">    Public investment</v>
          </cell>
        </row>
        <row r="111">
          <cell r="C111" t="str">
            <v xml:space="preserve">    Private investment </v>
          </cell>
        </row>
        <row r="112">
          <cell r="C112" t="str">
            <v xml:space="preserve">  Domestic demand</v>
          </cell>
        </row>
        <row r="113">
          <cell r="C113" t="str">
            <v>Exports goods and nonfactor services</v>
          </cell>
        </row>
        <row r="114">
          <cell r="C114" t="str">
            <v>Imports goods and nonfactor services</v>
          </cell>
        </row>
        <row r="115">
          <cell r="C115" t="str">
            <v>Real GDP at 1999 Prices</v>
          </cell>
        </row>
        <row r="116">
          <cell r="C116" t="str">
            <v xml:space="preserve">Memorandum items </v>
          </cell>
        </row>
        <row r="117">
          <cell r="C117" t="str">
            <v>Total consumption per capita</v>
          </cell>
        </row>
        <row r="118">
          <cell r="C118" t="str">
            <v>Private consumption per capita</v>
          </cell>
        </row>
        <row r="119">
          <cell r="C119" t="str">
            <v xml:space="preserve"> </v>
          </cell>
        </row>
        <row r="120">
          <cell r="C120" t="str">
            <v>Average propensity to consume</v>
          </cell>
        </row>
        <row r="121">
          <cell r="C121" t="str">
            <v>Freely distributed foreign aid (in 1999 met.)</v>
          </cell>
        </row>
        <row r="122">
          <cell r="C122" t="str">
            <v xml:space="preserve">          Emergency food aid (from fiscal) Mill USD</v>
          </cell>
        </row>
        <row r="123">
          <cell r="C123" t="str">
            <v xml:space="preserve">          Emergency nonfood aid, mill. USD (from fiscal proj)</v>
          </cell>
        </row>
        <row r="124">
          <cell r="C124" t="str">
            <v>Real disposable income of the monetized private sector, 1995 meticais</v>
          </cell>
        </row>
        <row r="125">
          <cell r="C125" t="str">
            <v xml:space="preserve">      GDP</v>
          </cell>
        </row>
        <row r="126">
          <cell r="C126" t="str">
            <v xml:space="preserve">      Subsistance production/consumption  (-)</v>
          </cell>
        </row>
        <row r="127">
          <cell r="C127" t="str">
            <v xml:space="preserve">     Amortization of Pande Gas, bill. 1996 Mt.</v>
          </cell>
        </row>
        <row r="128">
          <cell r="C128" t="str">
            <v xml:space="preserve">          Amortization of Pande Gas, mill. US$</v>
          </cell>
        </row>
        <row r="129">
          <cell r="C129" t="str">
            <v xml:space="preserve">      Real net taxes</v>
          </cell>
        </row>
        <row r="130">
          <cell r="C130" t="str">
            <v xml:space="preserve">      Net private sector factor income, cash</v>
          </cell>
        </row>
        <row r="132">
          <cell r="C132" t="str">
            <v>Base deflators for projection (100=1997)</v>
          </cell>
        </row>
        <row r="133">
          <cell r="C133" t="str">
            <v>Total consumption</v>
          </cell>
        </row>
        <row r="134">
          <cell r="C134" t="str">
            <v xml:space="preserve">  Public consumption</v>
          </cell>
        </row>
        <row r="135">
          <cell r="C135" t="str">
            <v xml:space="preserve">  Private consumption</v>
          </cell>
        </row>
        <row r="136">
          <cell r="C136" t="str">
            <v>Gross fixed capital formation</v>
          </cell>
        </row>
        <row r="137">
          <cell r="C137" t="str">
            <v xml:space="preserve">  Public gross fixed capital formation</v>
          </cell>
        </row>
        <row r="138">
          <cell r="C138" t="str">
            <v xml:space="preserve">  Private gross fixed capital formation</v>
          </cell>
        </row>
        <row r="139">
          <cell r="C139" t="str">
            <v>Exports of goods and services</v>
          </cell>
        </row>
        <row r="140">
          <cell r="C140" t="str">
            <v>Imports of goods and services</v>
          </cell>
        </row>
        <row r="141">
          <cell r="C141" t="str">
            <v>Gross domestic product</v>
          </cell>
        </row>
        <row r="143">
          <cell r="C143" t="str">
            <v>Base index, exports</v>
          </cell>
        </row>
        <row r="144">
          <cell r="C144" t="str">
            <v>Base index, imports</v>
          </cell>
        </row>
        <row r="146">
          <cell r="C146" t="str">
            <v>II.III NATIONAL ACCOUNTS IN 2000 REAL TERMS (for WEO)</v>
          </cell>
        </row>
        <row r="148">
          <cell r="C148" t="str">
            <v>Billions of meticais, at 1990 constant prices)</v>
          </cell>
        </row>
        <row r="149">
          <cell r="C149" t="str">
            <v>Total consumption</v>
          </cell>
        </row>
        <row r="150">
          <cell r="B150" t="str">
            <v>NCG_R</v>
          </cell>
          <cell r="C150" t="str">
            <v xml:space="preserve">  Public consumption</v>
          </cell>
        </row>
        <row r="151">
          <cell r="B151" t="str">
            <v>NCP_R</v>
          </cell>
          <cell r="C151" t="str">
            <v xml:space="preserve">  Private consumption</v>
          </cell>
        </row>
        <row r="152">
          <cell r="B152" t="str">
            <v>NFI_R</v>
          </cell>
          <cell r="C152" t="str">
            <v>Gross fixed capital formation</v>
          </cell>
        </row>
        <row r="153">
          <cell r="C153" t="str">
            <v xml:space="preserve">  Public gross fixed capital formation</v>
          </cell>
        </row>
        <row r="154">
          <cell r="C154" t="str">
            <v xml:space="preserve">  Private gross fixed capital formation</v>
          </cell>
        </row>
        <row r="155">
          <cell r="B155" t="str">
            <v>NINV_R</v>
          </cell>
          <cell r="C155" t="str">
            <v>Changes in inventories</v>
          </cell>
        </row>
        <row r="156">
          <cell r="B156" t="str">
            <v>NX_R</v>
          </cell>
          <cell r="C156" t="str">
            <v>Exports of goods and services</v>
          </cell>
        </row>
        <row r="157">
          <cell r="B157" t="str">
            <v>NXG_R</v>
          </cell>
          <cell r="C157" t="str">
            <v xml:space="preserve">  Exports of goods</v>
          </cell>
        </row>
        <row r="158">
          <cell r="B158" t="str">
            <v>NM_R</v>
          </cell>
          <cell r="C158" t="str">
            <v>Imports of goods and services</v>
          </cell>
        </row>
        <row r="159">
          <cell r="B159" t="str">
            <v>NMG_R</v>
          </cell>
          <cell r="C159" t="str">
            <v xml:space="preserve">  Imports of goods</v>
          </cell>
        </row>
        <row r="160">
          <cell r="B160" t="str">
            <v>NGDP_R</v>
          </cell>
          <cell r="C160" t="str">
            <v xml:space="preserve">Gross domestic product </v>
          </cell>
        </row>
        <row r="161">
          <cell r="C161" t="str">
            <v xml:space="preserve">Memorandum items </v>
          </cell>
        </row>
        <row r="162">
          <cell r="B162" t="str">
            <v>NGPXO_R</v>
          </cell>
          <cell r="C162" t="str">
            <v>Non-oil GDP</v>
          </cell>
        </row>
        <row r="163">
          <cell r="C163" t="str">
            <v xml:space="preserve">   Net factor income at 2000 metical </v>
          </cell>
        </row>
        <row r="164">
          <cell r="C164" t="str">
            <v>GNP</v>
          </cell>
        </row>
        <row r="165">
          <cell r="C165" t="str">
            <v xml:space="preserve">GDP per capita </v>
          </cell>
        </row>
        <row r="166">
          <cell r="C166" t="str">
            <v>GNP per capita</v>
          </cell>
        </row>
        <row r="168">
          <cell r="C168" t="str">
            <v>Percentage change</v>
          </cell>
        </row>
        <row r="169">
          <cell r="C169" t="str">
            <v>Total consumption</v>
          </cell>
        </row>
        <row r="170">
          <cell r="C170" t="str">
            <v xml:space="preserve">  Public consumption</v>
          </cell>
        </row>
        <row r="171">
          <cell r="C171" t="str">
            <v xml:space="preserve">  Private consumption</v>
          </cell>
        </row>
        <row r="172">
          <cell r="C172" t="str">
            <v>Gross fixed capital formation</v>
          </cell>
        </row>
        <row r="173">
          <cell r="C173" t="str">
            <v xml:space="preserve">  Public gross fixed capital formation</v>
          </cell>
        </row>
        <row r="174">
          <cell r="C174" t="str">
            <v xml:space="preserve">  Private gross fixed capital formation</v>
          </cell>
        </row>
        <row r="175">
          <cell r="C175" t="str">
            <v>Changes in inventories</v>
          </cell>
        </row>
        <row r="176">
          <cell r="C176" t="str">
            <v>Exports of goods and services</v>
          </cell>
        </row>
        <row r="177">
          <cell r="C177" t="str">
            <v xml:space="preserve">  Exports of goods</v>
          </cell>
        </row>
        <row r="178">
          <cell r="C178" t="str">
            <v>Imports of goods and services</v>
          </cell>
        </row>
        <row r="179">
          <cell r="C179" t="str">
            <v xml:space="preserve">  Imports of goods</v>
          </cell>
        </row>
        <row r="180">
          <cell r="C180" t="str">
            <v>Real GDP growth rate:</v>
          </cell>
        </row>
        <row r="181">
          <cell r="C181" t="str">
            <v>Non-oil GDP</v>
          </cell>
        </row>
        <row r="183">
          <cell r="C183" t="str">
            <v xml:space="preserve">III.    FISCAL AND FINANCIAL INDICATORS </v>
          </cell>
        </row>
        <row r="185">
          <cell r="C185" t="str">
            <v>Central Government (bill. met.)</v>
          </cell>
        </row>
        <row r="186">
          <cell r="B186" t="str">
            <v>GCRG</v>
          </cell>
          <cell r="C186" t="str">
            <v>Total revenue and grants</v>
          </cell>
        </row>
        <row r="187">
          <cell r="C187" t="str">
            <v xml:space="preserve">   Total revenue</v>
          </cell>
        </row>
        <row r="188">
          <cell r="B188" t="str">
            <v>GCG</v>
          </cell>
          <cell r="C188" t="str">
            <v xml:space="preserve">  Grants received (current and capital)</v>
          </cell>
        </row>
        <row r="189">
          <cell r="B189" t="str">
            <v>GCGC</v>
          </cell>
          <cell r="C189" t="str">
            <v xml:space="preserve">     of which: project grants received</v>
          </cell>
        </row>
        <row r="190">
          <cell r="C190" t="str">
            <v xml:space="preserve">   Estimated grant financed technical assistance</v>
          </cell>
        </row>
        <row r="191">
          <cell r="C191" t="str">
            <v xml:space="preserve">   Tax revenue</v>
          </cell>
        </row>
        <row r="192">
          <cell r="B192" t="str">
            <v>GCENL</v>
          </cell>
          <cell r="C192" t="str">
            <v>Total expenditure and net lending</v>
          </cell>
        </row>
        <row r="193">
          <cell r="B193" t="str">
            <v>GCEG</v>
          </cell>
          <cell r="C193" t="str">
            <v>General public services</v>
          </cell>
        </row>
        <row r="194">
          <cell r="B194" t="str">
            <v>GCED</v>
          </cell>
          <cell r="C194" t="str">
            <v xml:space="preserve">   Defense</v>
          </cell>
        </row>
        <row r="195">
          <cell r="B195" t="str">
            <v>GCEE</v>
          </cell>
          <cell r="C195" t="str">
            <v xml:space="preserve">   Education</v>
          </cell>
        </row>
        <row r="196">
          <cell r="B196" t="str">
            <v>GCEEP</v>
          </cell>
          <cell r="C196" t="str">
            <v xml:space="preserve">      Elementary education</v>
          </cell>
        </row>
        <row r="197">
          <cell r="B197" t="str">
            <v>GCEH</v>
          </cell>
          <cell r="C197" t="str">
            <v xml:space="preserve">   Health</v>
          </cell>
        </row>
        <row r="198">
          <cell r="B198" t="str">
            <v>GCEHP</v>
          </cell>
          <cell r="C198" t="str">
            <v xml:space="preserve">      Basic healthcare</v>
          </cell>
        </row>
        <row r="199">
          <cell r="B199" t="str">
            <v>GCESWH</v>
          </cell>
          <cell r="C199" t="str">
            <v xml:space="preserve">   Social security, welfare &amp; housing</v>
          </cell>
        </row>
        <row r="200">
          <cell r="B200" t="str">
            <v>GCEES</v>
          </cell>
          <cell r="C200" t="str">
            <v xml:space="preserve">   Economic affairs &amp; services</v>
          </cell>
        </row>
        <row r="201">
          <cell r="B201" t="str">
            <v>GCEO</v>
          </cell>
          <cell r="C201" t="str">
            <v xml:space="preserve">   Other (residual)</v>
          </cell>
        </row>
        <row r="202">
          <cell r="C202" t="str">
            <v>Total expenditure (excluding net lending)</v>
          </cell>
        </row>
        <row r="203">
          <cell r="B203" t="str">
            <v>GCEC</v>
          </cell>
          <cell r="C203" t="str">
            <v xml:space="preserve">  Current expenditure</v>
          </cell>
        </row>
        <row r="204">
          <cell r="B204" t="str">
            <v>GCEW</v>
          </cell>
          <cell r="C204" t="str">
            <v xml:space="preserve">  Wages and salaries</v>
          </cell>
        </row>
        <row r="205">
          <cell r="B205" t="str">
            <v>GCEI_D</v>
          </cell>
          <cell r="C205" t="str">
            <v xml:space="preserve">    Domestic interest payments (scheduled)</v>
          </cell>
        </row>
        <row r="206">
          <cell r="B206" t="str">
            <v>GCEI_F</v>
          </cell>
          <cell r="C206" t="str">
            <v xml:space="preserve">    Foreign interest payments (scheduled  -budget)</v>
          </cell>
        </row>
        <row r="207">
          <cell r="C207" t="str">
            <v>Net Taxes</v>
          </cell>
        </row>
        <row r="208">
          <cell r="C208" t="str">
            <v>Net foreign borrowing</v>
          </cell>
        </row>
        <row r="209">
          <cell r="C209" t="str">
            <v>Domestic financing</v>
          </cell>
        </row>
        <row r="210">
          <cell r="C210" t="str">
            <v xml:space="preserve">   Of which:   bank financing</v>
          </cell>
        </row>
        <row r="212">
          <cell r="C212" t="str">
            <v>General Government (bill. met.)</v>
          </cell>
        </row>
        <row r="213">
          <cell r="B213" t="str">
            <v>GGRG</v>
          </cell>
          <cell r="C213" t="str">
            <v>Total revenue and grants</v>
          </cell>
        </row>
        <row r="214">
          <cell r="B214" t="str">
            <v>GGENL</v>
          </cell>
          <cell r="C214" t="str">
            <v>Total expenditure and net lending</v>
          </cell>
        </row>
        <row r="215">
          <cell r="B215" t="str">
            <v>GGEC</v>
          </cell>
          <cell r="C215" t="str">
            <v xml:space="preserve">  Current expenditure</v>
          </cell>
        </row>
        <row r="216">
          <cell r="C216" t="str">
            <v xml:space="preserve">        Current expenditure (adjusted)</v>
          </cell>
        </row>
        <row r="217">
          <cell r="B217" t="str">
            <v>GGED</v>
          </cell>
          <cell r="C217" t="str">
            <v xml:space="preserve">    Expenditure on national defense</v>
          </cell>
        </row>
        <row r="218">
          <cell r="C218" t="str">
            <v>Government investment</v>
          </cell>
        </row>
        <row r="219">
          <cell r="C219" t="str">
            <v xml:space="preserve">   Investment expenditure (from budget)</v>
          </cell>
        </row>
        <row r="221">
          <cell r="C221" t="str">
            <v>In percent of GDP</v>
          </cell>
        </row>
        <row r="222">
          <cell r="C222" t="str">
            <v>Central Government balance</v>
          </cell>
        </row>
        <row r="223">
          <cell r="C223" t="str">
            <v>Central Government balance (excl. grants)</v>
          </cell>
        </row>
        <row r="224">
          <cell r="C224" t="str">
            <v>General Government balance</v>
          </cell>
        </row>
        <row r="225">
          <cell r="C225" t="str">
            <v>Government investment/GDP:</v>
          </cell>
        </row>
        <row r="226">
          <cell r="C226" t="str">
            <v>Grants/GDP</v>
          </cell>
        </row>
        <row r="227">
          <cell r="C227" t="str">
            <v>Expenditure+net lending/GDP</v>
          </cell>
        </row>
        <row r="228">
          <cell r="C228" t="str">
            <v>Primary balance/GDP (revenue and grants - non-interest expenditure and net lending</v>
          </cell>
        </row>
        <row r="229">
          <cell r="C229" t="str">
            <v>Bank financing/GDP</v>
          </cell>
        </row>
        <row r="232">
          <cell r="C232" t="str">
            <v>IV. MONETARY INDICATORS</v>
          </cell>
        </row>
        <row r="234">
          <cell r="B234" t="str">
            <v>FMB</v>
          </cell>
          <cell r="C234" t="str">
            <v>Stock of broad money (M2; year end)</v>
          </cell>
        </row>
        <row r="235">
          <cell r="B235" t="str">
            <v>FIDR</v>
          </cell>
          <cell r="C235" t="str">
            <v>Short-term interest rate (central monetary authorities)</v>
          </cell>
        </row>
        <row r="236">
          <cell r="C236" t="str">
            <v>Rediscount rate (end of year)</v>
          </cell>
        </row>
        <row r="237">
          <cell r="C237" t="str">
            <v>Velocity of circulation</v>
          </cell>
        </row>
        <row r="238">
          <cell r="C238" t="str">
            <v>Broad money growth:</v>
          </cell>
        </row>
        <row r="239">
          <cell r="C239" t="str">
            <v>Broad money/DGP</v>
          </cell>
        </row>
        <row r="240">
          <cell r="C240" t="str">
            <v>CPS/GDP</v>
          </cell>
        </row>
        <row r="241">
          <cell r="C241" t="str">
            <v>COB/M2</v>
          </cell>
        </row>
        <row r="243">
          <cell r="C243" t="str">
            <v>V.   FOREIGN TRADE</v>
          </cell>
        </row>
        <row r="245">
          <cell r="B245" t="str">
            <v>TXG_D</v>
          </cell>
          <cell r="C245" t="str">
            <v>Export deflator/unit value for goods (index in U.S. dollars)</v>
          </cell>
        </row>
        <row r="246">
          <cell r="B246" t="str">
            <v>TMG_D</v>
          </cell>
          <cell r="C246" t="str">
            <v>Import deflator/unit value for goods (index in U.S. dollars)</v>
          </cell>
        </row>
        <row r="248">
          <cell r="B248" t="str">
            <v>TXGO</v>
          </cell>
          <cell r="C248" t="str">
            <v>Value of oil exports (US$ million)</v>
          </cell>
        </row>
        <row r="249">
          <cell r="B249" t="str">
            <v>TMGO</v>
          </cell>
          <cell r="C249" t="str">
            <v>Value of oil imports (US$ million)</v>
          </cell>
        </row>
        <row r="251">
          <cell r="C251" t="str">
            <v>Annual change export and import unit values, exchange rate</v>
          </cell>
        </row>
        <row r="252">
          <cell r="C252" t="str">
            <v xml:space="preserve">  Exports (national currency)</v>
          </cell>
        </row>
        <row r="253">
          <cell r="C253" t="str">
            <v xml:space="preserve">  Imports (national currency)</v>
          </cell>
        </row>
        <row r="254">
          <cell r="C254" t="str">
            <v xml:space="preserve">  Export deflator</v>
          </cell>
        </row>
        <row r="255">
          <cell r="C255" t="str">
            <v xml:space="preserve">  Import deflator</v>
          </cell>
        </row>
        <row r="256">
          <cell r="C256" t="str">
            <v xml:space="preserve">  Representative rate</v>
          </cell>
        </row>
        <row r="258">
          <cell r="C258" t="str">
            <v>Change in terms of trade (merchandise):</v>
          </cell>
        </row>
        <row r="259">
          <cell r="C259" t="str">
            <v xml:space="preserve">   Trade data</v>
          </cell>
        </row>
        <row r="260">
          <cell r="C260" t="str">
            <v xml:space="preserve">   National accounts</v>
          </cell>
        </row>
        <row r="262">
          <cell r="C262" t="str">
            <v>VI.  BALANCE OF PAYMENTS (Millions of U.S. dollars)</v>
          </cell>
        </row>
        <row r="264">
          <cell r="B264" t="str">
            <v>BCA</v>
          </cell>
          <cell r="C264" t="str">
            <v>Balance on CA (excl. capital transfers)</v>
          </cell>
        </row>
        <row r="265">
          <cell r="C265" t="str">
            <v>Balance on CA excl. grants (BPM4)</v>
          </cell>
        </row>
        <row r="266">
          <cell r="C266" t="str">
            <v>Balance on CA (BPM4)</v>
          </cell>
        </row>
        <row r="267">
          <cell r="C267" t="str">
            <v>Current account (CA)/ GDP</v>
          </cell>
        </row>
        <row r="268">
          <cell r="C268" t="str">
            <v>Current account (CA excl grants)/ GDP</v>
          </cell>
        </row>
        <row r="269">
          <cell r="B269" t="str">
            <v>BXG</v>
          </cell>
          <cell r="C269" t="str">
            <v>Exports of goods</v>
          </cell>
        </row>
        <row r="270">
          <cell r="B270" t="str">
            <v>BXS</v>
          </cell>
          <cell r="C270" t="str">
            <v>Exports of non factor (NF) services</v>
          </cell>
        </row>
        <row r="271">
          <cell r="C271" t="str">
            <v>Exports of goods, NF services and income</v>
          </cell>
        </row>
        <row r="272">
          <cell r="C272" t="str">
            <v xml:space="preserve">    Exports of goods and NF services</v>
          </cell>
        </row>
        <row r="273">
          <cell r="B273" t="str">
            <v>BMG</v>
          </cell>
          <cell r="C273" t="str">
            <v>Imports of goods (- sign)</v>
          </cell>
        </row>
        <row r="274">
          <cell r="B274" t="str">
            <v>BMS</v>
          </cell>
          <cell r="C274" t="str">
            <v>Imports of NF services (- sign)</v>
          </cell>
        </row>
        <row r="275">
          <cell r="C275" t="str">
            <v>Imports of goods, NF services and income</v>
          </cell>
        </row>
        <row r="276">
          <cell r="C276" t="str">
            <v xml:space="preserve">    Imports of goods and NF services</v>
          </cell>
        </row>
        <row r="277">
          <cell r="B277" t="str">
            <v>BXI</v>
          </cell>
          <cell r="C277" t="str">
            <v>Income credits</v>
          </cell>
        </row>
        <row r="278">
          <cell r="B278" t="str">
            <v>BMI</v>
          </cell>
          <cell r="C278" t="str">
            <v>Income debits (- sign)</v>
          </cell>
        </row>
        <row r="279">
          <cell r="B279" t="str">
            <v>BMII_G</v>
          </cell>
          <cell r="C279" t="str">
            <v xml:space="preserve">     Interest on public debt (scheduled; - sign)</v>
          </cell>
        </row>
        <row r="280">
          <cell r="B280" t="str">
            <v>BMIIMU</v>
          </cell>
          <cell r="C280" t="str">
            <v xml:space="preserve">       To multilateral creditors (scheduled; - sign)</v>
          </cell>
        </row>
        <row r="281">
          <cell r="B281" t="str">
            <v>BMIIBI</v>
          </cell>
          <cell r="C281" t="str">
            <v xml:space="preserve">       To bilateral creditors (scheduled; - sign)</v>
          </cell>
        </row>
        <row r="282">
          <cell r="B282" t="str">
            <v>BMIIBA</v>
          </cell>
          <cell r="C282" t="str">
            <v xml:space="preserve">       To banks (scheduled; - sign)</v>
          </cell>
        </row>
        <row r="283">
          <cell r="B283" t="str">
            <v>BMII_P</v>
          </cell>
          <cell r="C283" t="str">
            <v xml:space="preserve">  Interest on nonpublic debt (scheduled; - sign)</v>
          </cell>
        </row>
        <row r="284">
          <cell r="C284" t="str">
            <v xml:space="preserve"> Non energy imports</v>
          </cell>
        </row>
        <row r="286">
          <cell r="B286" t="str">
            <v>BTRP</v>
          </cell>
          <cell r="C286" t="str">
            <v>Private current transfers, net (excl. capital transfers) (BPM4,5)</v>
          </cell>
        </row>
        <row r="287">
          <cell r="B287" t="str">
            <v>BTRG</v>
          </cell>
          <cell r="C287" t="str">
            <v>Official current transfers, net (excl. capital transfers) (BPM5)</v>
          </cell>
        </row>
        <row r="288">
          <cell r="C288" t="str">
            <v>Official transfers, net(BPM4)</v>
          </cell>
        </row>
        <row r="289">
          <cell r="C289" t="str">
            <v>Net factor income and unreq. transfers, accrued (BPM4)</v>
          </cell>
        </row>
        <row r="290">
          <cell r="C290" t="str">
            <v>Net factor income and unreq. transfers, cash (BPM4)</v>
          </cell>
        </row>
        <row r="291">
          <cell r="B291" t="str">
            <v>cash interest needs to be entered for form. to make sense.  Add HCB to equal SR table!</v>
          </cell>
          <cell r="C291" t="str">
            <v>Net factor income and unreq. transf. accrued (BPM5) 6/</v>
          </cell>
        </row>
        <row r="292">
          <cell r="C292" t="str">
            <v>Net factor income and transfers, cash (BPM5) 4/</v>
          </cell>
        </row>
        <row r="293">
          <cell r="B293" t="str">
            <v>cash interest needs to be entered for form. to make sense.  Add HCB to equal SR table!</v>
          </cell>
          <cell r="C293" t="str">
            <v>Disposable national income (cash basis, BPM4) in Mt</v>
          </cell>
        </row>
        <row r="294">
          <cell r="B294" t="str">
            <v>cash interest needs to be entered for form. to make sense.  Add HCB to equal SR table!</v>
          </cell>
        </row>
        <row r="297">
          <cell r="B297" t="str">
            <v>BK</v>
          </cell>
          <cell r="C297" t="str">
            <v>Balance on capital account (BPM5)</v>
          </cell>
        </row>
        <row r="298">
          <cell r="B298" t="str">
            <v>BKF</v>
          </cell>
          <cell r="C298" t="str">
            <v xml:space="preserve">  Debt forgiveness (with forgiven amount +)</v>
          </cell>
        </row>
        <row r="299">
          <cell r="B299" t="str">
            <v>BKFMU</v>
          </cell>
          <cell r="C299" t="str">
            <v xml:space="preserve">    By multilateral creditors</v>
          </cell>
        </row>
        <row r="300">
          <cell r="B300" t="str">
            <v>BKFBI</v>
          </cell>
          <cell r="C300" t="str">
            <v xml:space="preserve">    By bilateral creditors</v>
          </cell>
        </row>
        <row r="301">
          <cell r="B301" t="str">
            <v>BKFBA</v>
          </cell>
          <cell r="C301" t="str">
            <v xml:space="preserve">    By banks</v>
          </cell>
        </row>
        <row r="302">
          <cell r="C302" t="str">
            <v>Balance on capital account (BPM4)   1/</v>
          </cell>
        </row>
        <row r="303">
          <cell r="D303" t="str">
            <v xml:space="preserve"> </v>
          </cell>
        </row>
        <row r="304">
          <cell r="B304" t="str">
            <v>BF</v>
          </cell>
          <cell r="C304" t="str">
            <v>Balance on financial account (BPM5, incl. reserves)</v>
          </cell>
        </row>
        <row r="306">
          <cell r="B306" t="str">
            <v>BFD</v>
          </cell>
          <cell r="C306" t="str">
            <v>Direct investment, net</v>
          </cell>
        </row>
        <row r="307">
          <cell r="B307" t="str">
            <v>BFDL</v>
          </cell>
          <cell r="C307" t="str">
            <v xml:space="preserve">   of which: debt-creating direct inv. Liabilities</v>
          </cell>
        </row>
        <row r="308">
          <cell r="B308" t="str">
            <v>BFDI</v>
          </cell>
          <cell r="C308" t="str">
            <v xml:space="preserve">  Direct investment in reporting country</v>
          </cell>
        </row>
        <row r="310">
          <cell r="B310" t="str">
            <v>BFL_C_G</v>
          </cell>
          <cell r="C310" t="str">
            <v>Gross public borrowing, including IMF</v>
          </cell>
        </row>
        <row r="311">
          <cell r="B311" t="str">
            <v>BFL_CMU</v>
          </cell>
          <cell r="C311" t="str">
            <v xml:space="preserve">  From multilateral creditors (incl. IMF)</v>
          </cell>
        </row>
        <row r="312">
          <cell r="B312" t="str">
            <v>BFL_CBI</v>
          </cell>
          <cell r="C312" t="str">
            <v xml:space="preserve">  From bilateral creditors</v>
          </cell>
        </row>
        <row r="313">
          <cell r="B313" t="str">
            <v>BFL_CBA</v>
          </cell>
          <cell r="C313" t="str">
            <v xml:space="preserve">  From banks</v>
          </cell>
        </row>
        <row r="314">
          <cell r="B314" t="str">
            <v>BFL_C_P</v>
          </cell>
          <cell r="C314" t="str">
            <v>Other gross borrowing</v>
          </cell>
        </row>
        <row r="316">
          <cell r="B316" t="str">
            <v>BFL_D_G</v>
          </cell>
          <cell r="C316" t="str">
            <v>Public amortization (scheduled; - sign)</v>
          </cell>
        </row>
        <row r="317">
          <cell r="B317" t="str">
            <v>BFL_DMU</v>
          </cell>
          <cell r="C317" t="str">
            <v xml:space="preserve">  To multilateral creditors (scheduled; - sign) (incl. IMF)</v>
          </cell>
        </row>
        <row r="318">
          <cell r="B318" t="str">
            <v>BFL_DBI</v>
          </cell>
          <cell r="C318" t="str">
            <v xml:space="preserve">  To bilateral creditors (scheduled; - sign)</v>
          </cell>
        </row>
        <row r="319">
          <cell r="B319" t="str">
            <v>BFL_DBA</v>
          </cell>
          <cell r="C319" t="str">
            <v xml:space="preserve">  To banks (scheduled; - sign)</v>
          </cell>
        </row>
        <row r="320">
          <cell r="B320" t="str">
            <v>BFL_D_P</v>
          </cell>
          <cell r="C320" t="str">
            <v>Other amortization (scheduled; - sign)</v>
          </cell>
        </row>
        <row r="321">
          <cell r="C321" t="str">
            <v xml:space="preserve"> </v>
          </cell>
        </row>
        <row r="322">
          <cell r="B322" t="str">
            <v>BFUND</v>
          </cell>
          <cell r="C322" t="str">
            <v>Memorandum: Net credit from IMF</v>
          </cell>
        </row>
        <row r="324">
          <cell r="B324" t="str">
            <v>BFL_DF</v>
          </cell>
          <cell r="C324" t="str">
            <v>Amortization on account of debt-reduction operations (- sign)</v>
          </cell>
        </row>
        <row r="325">
          <cell r="B325" t="str">
            <v>BFLB_DF</v>
          </cell>
          <cell r="C325" t="str">
            <v xml:space="preserve">  To banks (- sign)</v>
          </cell>
        </row>
        <row r="327">
          <cell r="B327" t="str">
            <v>BER</v>
          </cell>
          <cell r="C327" t="str">
            <v>Rescheduling of current maturities</v>
          </cell>
        </row>
        <row r="328">
          <cell r="B328" t="str">
            <v>BERBI</v>
          </cell>
          <cell r="C328" t="str">
            <v xml:space="preserve">  Of obligations to bilateral creditors</v>
          </cell>
        </row>
        <row r="329">
          <cell r="B329" t="str">
            <v>BERBA</v>
          </cell>
          <cell r="C329" t="str">
            <v xml:space="preserve">  Of obligations to banks</v>
          </cell>
        </row>
        <row r="331">
          <cell r="B331" t="str">
            <v>BEA</v>
          </cell>
          <cell r="C331" t="str">
            <v>Accumulation of arrears, net (decrease -)</v>
          </cell>
        </row>
        <row r="332">
          <cell r="B332" t="str">
            <v>BEAMU</v>
          </cell>
          <cell r="C332" t="str">
            <v xml:space="preserve">  To multilateral creditors, net (decrease -)</v>
          </cell>
        </row>
        <row r="333">
          <cell r="B333" t="str">
            <v>BEABI</v>
          </cell>
          <cell r="C333" t="str">
            <v xml:space="preserve">  To bilateral creditors, net (decrease -)</v>
          </cell>
        </row>
        <row r="334">
          <cell r="B334" t="str">
            <v>BEABA</v>
          </cell>
          <cell r="C334" t="str">
            <v xml:space="preserve">  To banks, net (decrease -)</v>
          </cell>
        </row>
        <row r="336">
          <cell r="B336" t="str">
            <v>BEO</v>
          </cell>
          <cell r="C336" t="str">
            <v>Other exceptional financing</v>
          </cell>
        </row>
        <row r="338">
          <cell r="B338" t="str">
            <v>BFOTH</v>
          </cell>
          <cell r="C338" t="str">
            <v>Other long-term financial flows, net</v>
          </cell>
        </row>
        <row r="339">
          <cell r="B339" t="str">
            <v>BFPA</v>
          </cell>
          <cell r="C339" t="str">
            <v xml:space="preserve">  Portfolio investment assets, net (increase -)</v>
          </cell>
        </row>
        <row r="340">
          <cell r="B340" t="str">
            <v>BFPL</v>
          </cell>
          <cell r="C340" t="str">
            <v xml:space="preserve">  Portfolio investment liabilities, net </v>
          </cell>
        </row>
        <row r="341">
          <cell r="B341" t="str">
            <v>BFPQ</v>
          </cell>
          <cell r="C341" t="str">
            <v xml:space="preserve">   Of which:  equity securities</v>
          </cell>
        </row>
        <row r="343">
          <cell r="B343" t="str">
            <v>BFO_S</v>
          </cell>
          <cell r="C343" t="str">
            <v>Other short-term flows, net   17/</v>
          </cell>
        </row>
        <row r="344">
          <cell r="D344" t="str">
            <v xml:space="preserve"> </v>
          </cell>
        </row>
        <row r="345">
          <cell r="B345" t="str">
            <v>BFLRES</v>
          </cell>
          <cell r="C345" t="str">
            <v>Residual financing (projections only; history = 0)</v>
          </cell>
        </row>
        <row r="346">
          <cell r="B346" t="str">
            <v>BFRA</v>
          </cell>
          <cell r="C346" t="str">
            <v>Reserve assets (accumulation -)</v>
          </cell>
        </row>
        <row r="347">
          <cell r="C347" t="str">
            <v>NFA accumulation</v>
          </cell>
        </row>
        <row r="348">
          <cell r="B348" t="str">
            <v>BNEO</v>
          </cell>
          <cell r="C348" t="str">
            <v>Net errors and omissions (= 0 in projection period)</v>
          </cell>
        </row>
        <row r="350">
          <cell r="B350" t="str">
            <v xml:space="preserve"> </v>
          </cell>
          <cell r="C350" t="str">
            <v>Exceptional financing</v>
          </cell>
        </row>
        <row r="352">
          <cell r="B352" t="str">
            <v>BFL</v>
          </cell>
          <cell r="C352" t="str">
            <v>Net liability flows</v>
          </cell>
        </row>
        <row r="353">
          <cell r="B353" t="str">
            <v>BFLMU</v>
          </cell>
          <cell r="C353" t="str">
            <v>Multilateral</v>
          </cell>
        </row>
        <row r="354">
          <cell r="B354" t="str">
            <v>BFLBI</v>
          </cell>
          <cell r="C354" t="str">
            <v>Bilateral</v>
          </cell>
        </row>
        <row r="355">
          <cell r="B355" t="str">
            <v>BFLBA</v>
          </cell>
          <cell r="C355" t="str">
            <v>Banks</v>
          </cell>
        </row>
        <row r="357">
          <cell r="C357" t="str">
            <v>VII. EXTERNAL DEBT (Millions of U.S. dollars)</v>
          </cell>
        </row>
        <row r="359">
          <cell r="B359" t="str">
            <v>D_G</v>
          </cell>
          <cell r="C359" t="str">
            <v>Total public debt (incl. short-term debt, arrears, and IMF)</v>
          </cell>
        </row>
        <row r="360">
          <cell r="B360" t="str">
            <v>DMU</v>
          </cell>
          <cell r="C360" t="str">
            <v xml:space="preserve">  Multilateral debt</v>
          </cell>
        </row>
        <row r="361">
          <cell r="B361" t="str">
            <v>DBI</v>
          </cell>
          <cell r="C361" t="str">
            <v xml:space="preserve">  Bilateral debt</v>
          </cell>
        </row>
        <row r="362">
          <cell r="B362" t="str">
            <v>DBA</v>
          </cell>
          <cell r="C362" t="str">
            <v xml:space="preserve">  Debt to banks</v>
          </cell>
        </row>
        <row r="363">
          <cell r="B363" t="str">
            <v>D_P</v>
          </cell>
          <cell r="C363" t="str">
            <v>Other (nonpublic) debt    9/</v>
          </cell>
        </row>
        <row r="364">
          <cell r="D364" t="str">
            <v xml:space="preserve"> </v>
          </cell>
        </row>
        <row r="365">
          <cell r="B365" t="str">
            <v>DA</v>
          </cell>
          <cell r="C365" t="str">
            <v>Total stock of arrears 7/</v>
          </cell>
        </row>
        <row r="366">
          <cell r="B366" t="str">
            <v>DAMU</v>
          </cell>
          <cell r="C366" t="str">
            <v xml:space="preserve">  To multilateral creditors  11/</v>
          </cell>
        </row>
        <row r="367">
          <cell r="B367" t="str">
            <v>DABI</v>
          </cell>
          <cell r="C367" t="str">
            <v xml:space="preserve">  To bilateral creditors  12/</v>
          </cell>
        </row>
        <row r="368">
          <cell r="B368" t="str">
            <v>DABA</v>
          </cell>
          <cell r="C368" t="str">
            <v xml:space="preserve">  To banks  18/</v>
          </cell>
        </row>
        <row r="370">
          <cell r="B370" t="str">
            <v>D_S</v>
          </cell>
          <cell r="C370" t="str">
            <v>Total short-term debt  7/  14/</v>
          </cell>
        </row>
        <row r="371">
          <cell r="D371" t="str">
            <v xml:space="preserve"> </v>
          </cell>
        </row>
        <row r="372">
          <cell r="B372" t="str">
            <v>DDR</v>
          </cell>
          <cell r="C372" t="str">
            <v>Impact of debt-reduction operations  15/</v>
          </cell>
        </row>
        <row r="373">
          <cell r="B373" t="str">
            <v>DDRBA</v>
          </cell>
          <cell r="C373" t="str">
            <v xml:space="preserve">  Impact of bank debt-reduction operations  13/</v>
          </cell>
        </row>
        <row r="374">
          <cell r="C374" t="str">
            <v>Memorandum items:</v>
          </cell>
        </row>
        <row r="375">
          <cell r="C375" t="str">
            <v>Public external debt to GDP ratio:  16/</v>
          </cell>
        </row>
        <row r="376">
          <cell r="C376" t="str">
            <v>Public external debt service (scheduled) (% of exports of g&amp;s):</v>
          </cell>
        </row>
        <row r="377">
          <cell r="C377" t="str">
            <v>Public external debt service (cash) (% of exports of g&amp;s):</v>
          </cell>
        </row>
        <row r="378">
          <cell r="C378" t="str">
            <v>Public external debt to exports of goods and services</v>
          </cell>
        </row>
        <row r="379">
          <cell r="C379" t="str">
            <v xml:space="preserve">    Scheduled debt service/fiscal revenue bef. grants</v>
          </cell>
        </row>
        <row r="380">
          <cell r="B380" t="str">
            <v xml:space="preserve"> </v>
          </cell>
          <cell r="C380" t="str">
            <v>Debt relief</v>
          </cell>
        </row>
        <row r="381">
          <cell r="C381" t="str">
            <v xml:space="preserve"> </v>
          </cell>
          <cell r="D381" t="str">
            <v xml:space="preserve"> </v>
          </cell>
        </row>
        <row r="382">
          <cell r="C382" t="str">
            <v xml:space="preserve"> VIII. SAVINGS INVESTMENT BALANCE </v>
          </cell>
        </row>
        <row r="383">
          <cell r="C383" t="str">
            <v>In current prices</v>
          </cell>
        </row>
        <row r="384">
          <cell r="C384" t="str">
            <v>BPM5</v>
          </cell>
        </row>
        <row r="385">
          <cell r="C385" t="str">
            <v>Net factor income and Unrequired transfers, accrued (BPM5)</v>
          </cell>
        </row>
        <row r="386">
          <cell r="C386" t="str">
            <v xml:space="preserve">  Net factor income from abroad (accrued) (NFI)</v>
          </cell>
        </row>
        <row r="387">
          <cell r="C387" t="str">
            <v xml:space="preserve">  Income credits</v>
          </cell>
        </row>
        <row r="388">
          <cell r="C388" t="str">
            <v xml:space="preserve">  Income debits</v>
          </cell>
        </row>
        <row r="389">
          <cell r="C389" t="str">
            <v>Net unrequited transfers (NUT) (BPM5)</v>
          </cell>
        </row>
        <row r="390">
          <cell r="C390" t="str">
            <v xml:space="preserve">  Public sector (BPM5)</v>
          </cell>
        </row>
        <row r="391">
          <cell r="C391" t="str">
            <v xml:space="preserve">  Private sector</v>
          </cell>
          <cell r="D391" t="str">
            <v xml:space="preserve"> </v>
          </cell>
        </row>
        <row r="393">
          <cell r="C393" t="str">
            <v>Gross national product (GNP) = GDP + NFI (BPM5)</v>
          </cell>
        </row>
        <row r="394">
          <cell r="C394" t="str">
            <v>Gross domestic income (GDI) = GNP + NUT (BPM5)</v>
          </cell>
        </row>
        <row r="395">
          <cell r="C395" t="str">
            <v>Gross National Savings (GNS) = GDI - C (BPM5)</v>
          </cell>
        </row>
        <row r="397">
          <cell r="C397" t="str">
            <v>BPM4</v>
          </cell>
        </row>
        <row r="398">
          <cell r="C398" t="str">
            <v>Net factor income and Unrequired transfers, accrued (BPM4)</v>
          </cell>
        </row>
        <row r="399">
          <cell r="C399" t="str">
            <v>Net unrequited transfers (NUT) (BPM4)</v>
          </cell>
        </row>
        <row r="400">
          <cell r="C400" t="str">
            <v xml:space="preserve">  Public sector (BPM4)</v>
          </cell>
        </row>
        <row r="401">
          <cell r="C401" t="str">
            <v>Net factor income from abroad, cash</v>
          </cell>
        </row>
        <row r="403">
          <cell r="C403" t="str">
            <v>Gross disposable income (GDI) = GNP + NUT (BPM4)</v>
          </cell>
        </row>
        <row r="404">
          <cell r="C404" t="str">
            <v>Gross National Savings (GNS) = GDI - C (BPM4)</v>
          </cell>
        </row>
        <row r="406">
          <cell r="C406" t="str">
            <v>As appears in OLD macroframework (BPM4)</v>
          </cell>
        </row>
        <row r="408">
          <cell r="C408" t="str">
            <v>Gross domestic product</v>
          </cell>
        </row>
        <row r="409">
          <cell r="C409" t="str">
            <v>Domestic absorption (A) = C + I</v>
          </cell>
        </row>
        <row r="411">
          <cell r="C411" t="str">
            <v>Net factor income and unrequited transfers, cash, (OM)</v>
          </cell>
        </row>
        <row r="412">
          <cell r="C412" t="str">
            <v xml:space="preserve">  Net factor income from abroad, cash, (OM)</v>
          </cell>
        </row>
        <row r="413">
          <cell r="C413" t="str">
            <v xml:space="preserve">       Public sector  (from BOP)</v>
          </cell>
          <cell r="D413" t="str">
            <v xml:space="preserve"> </v>
          </cell>
        </row>
        <row r="414">
          <cell r="C414" t="str">
            <v xml:space="preserve">       Private sector</v>
          </cell>
        </row>
        <row r="415">
          <cell r="C415" t="str">
            <v xml:space="preserve">                   o/w servicing of HCB and gas in bill of MT</v>
          </cell>
        </row>
        <row r="416">
          <cell r="C416" t="str">
            <v xml:space="preserve">  Net unrequited transfers, cash basis (NUT)</v>
          </cell>
        </row>
        <row r="417">
          <cell r="C417" t="str">
            <v xml:space="preserve">       Public sector</v>
          </cell>
          <cell r="D417" t="str">
            <v xml:space="preserve"> </v>
          </cell>
        </row>
        <row r="418">
          <cell r="C418" t="str">
            <v xml:space="preserve">       Private sector</v>
          </cell>
        </row>
        <row r="419">
          <cell r="D419" t="str">
            <v xml:space="preserve"> </v>
          </cell>
        </row>
        <row r="420">
          <cell r="C420" t="str">
            <v>Gross domestic income (GDI) = GDP + NFI +NUT (OM)</v>
          </cell>
        </row>
        <row r="421">
          <cell r="C421" t="str">
            <v>Gross National Savings (GNS) = GDI - C (OM)</v>
          </cell>
        </row>
        <row r="422">
          <cell r="C422" t="str">
            <v xml:space="preserve">  Public sector </v>
          </cell>
          <cell r="D422" t="str">
            <v xml:space="preserve"> </v>
          </cell>
        </row>
        <row r="423">
          <cell r="C423" t="str">
            <v xml:space="preserve">  Private sector</v>
          </cell>
          <cell r="D423" t="str">
            <v xml:space="preserve"> </v>
          </cell>
        </row>
        <row r="425">
          <cell r="C425" t="str">
            <v>Gross Domestic Savings (GDS) = GDP - C</v>
          </cell>
        </row>
        <row r="426">
          <cell r="C426" t="str">
            <v xml:space="preserve">  Public sector </v>
          </cell>
          <cell r="D426" t="str">
            <v xml:space="preserve"> </v>
          </cell>
        </row>
        <row r="427">
          <cell r="C427" t="str">
            <v xml:space="preserve">  Private sector</v>
          </cell>
        </row>
        <row r="429">
          <cell r="C429" t="str">
            <v>Gross investment (I)</v>
          </cell>
        </row>
        <row r="430">
          <cell r="C430" t="str">
            <v xml:space="preserve">  Public investment</v>
          </cell>
        </row>
        <row r="431">
          <cell r="C431" t="str">
            <v xml:space="preserve">  Private investment</v>
          </cell>
        </row>
        <row r="432">
          <cell r="C432" t="str">
            <v xml:space="preserve">    o/w : electricity and gas projects</v>
          </cell>
        </row>
        <row r="434">
          <cell r="C434" t="str">
            <v>Foreign savings = I - GNS</v>
          </cell>
        </row>
        <row r="435">
          <cell r="C435" t="str">
            <v>Net official  resource transfers</v>
          </cell>
        </row>
        <row r="436">
          <cell r="C436" t="str">
            <v>Gross energy savings</v>
          </cell>
        </row>
        <row r="437">
          <cell r="C437" t="str">
            <v>IX.  FLOW OF FUNDS</v>
          </cell>
        </row>
        <row r="439">
          <cell r="C439" t="str">
            <v>SECTORAL NONFINANCIAL TRANSACTIONS</v>
          </cell>
        </row>
        <row r="440">
          <cell r="B440" t="str">
            <v>I</v>
          </cell>
        </row>
        <row r="441">
          <cell r="B441" t="str">
            <v>I.1</v>
          </cell>
          <cell r="C441" t="str">
            <v>Domestic sector (savings - investment = GDI - A) (BPM5)</v>
          </cell>
        </row>
        <row r="442">
          <cell r="C442" t="str">
            <v>Domestic sector (savings - investment = GDI - A) (BPM4)</v>
          </cell>
        </row>
        <row r="443">
          <cell r="C443" t="str">
            <v>Domestic sector (savings - investment = GDI - A) (OM)</v>
          </cell>
        </row>
        <row r="444">
          <cell r="B444" t="str">
            <v>I.1.1</v>
          </cell>
          <cell r="C444" t="str">
            <v xml:space="preserve">  Private sector</v>
          </cell>
        </row>
        <row r="445">
          <cell r="C445" t="str">
            <v xml:space="preserve">    Private sector - non-energy</v>
          </cell>
        </row>
        <row r="446">
          <cell r="C446" t="str">
            <v xml:space="preserve">    Private sector - energy</v>
          </cell>
        </row>
        <row r="447">
          <cell r="C447" t="str">
            <v xml:space="preserve">  Public sector</v>
          </cell>
        </row>
        <row r="448">
          <cell r="C448" t="str">
            <v xml:space="preserve">  Banking sector</v>
          </cell>
          <cell r="D448" t="str">
            <v xml:space="preserve"> </v>
          </cell>
        </row>
        <row r="449">
          <cell r="C449" t="str">
            <v>External sector</v>
          </cell>
        </row>
        <row r="450">
          <cell r="C450" t="str">
            <v>Horizontal Check</v>
          </cell>
        </row>
        <row r="452">
          <cell r="C452" t="str">
            <v>X. CONSISTENCY CHECK TABLE - Blue checks correspond to WEO</v>
          </cell>
        </row>
        <row r="454">
          <cell r="D454" t="str">
            <v xml:space="preserve"> </v>
          </cell>
        </row>
        <row r="455">
          <cell r="C455" t="str">
            <v>I:  NATIONAL ACCOUNTS IN REAL TERMS</v>
          </cell>
        </row>
        <row r="457">
          <cell r="C457" t="str">
            <v>Real GDP accounting identity:</v>
          </cell>
        </row>
        <row r="458">
          <cell r="C458" t="str">
            <v xml:space="preserve"> NGDP_R-(NCG_R+NCP_R+NFI_R+NINV_R+NX_R-NM_R)=0</v>
          </cell>
        </row>
        <row r="460">
          <cell r="C460" t="str">
            <v>II:  NATIONAL ACCOUNTS IN NOMINAL TERMS</v>
          </cell>
        </row>
        <row r="462">
          <cell r="C462" t="str">
            <v>Nominal GDP accounting identity:</v>
          </cell>
        </row>
        <row r="463">
          <cell r="C463" t="str">
            <v xml:space="preserve"> NGDP-(NCG+NCP+NFI+NINV+NX-NM)=0</v>
          </cell>
        </row>
        <row r="465">
          <cell r="C465" t="str">
            <v>National income identity:</v>
          </cell>
        </row>
        <row r="466">
          <cell r="C466" t="str">
            <v xml:space="preserve">  NGNI-(NGDP+((BXI+BMI+BTRP+BTRG)*ENDA_PR)/1000)=0</v>
          </cell>
        </row>
        <row r="468">
          <cell r="C468" t="str">
            <v>III:  BALANCE OF PAYMENTS</v>
          </cell>
        </row>
        <row r="470">
          <cell r="C470" t="str">
            <v>Current account identity:</v>
          </cell>
        </row>
        <row r="471">
          <cell r="C471" t="str">
            <v xml:space="preserve">  BCA-(BXG+BMG+BXS+BMS+BXI+BMI+BTRP+BTRG)=0</v>
          </cell>
        </row>
        <row r="472">
          <cell r="C472" t="str">
            <v>As percent of GDP:</v>
          </cell>
        </row>
        <row r="473">
          <cell r="C473" t="str">
            <v xml:space="preserve">  (BCA/((NGDP/ENDA_PR)*1000))*100</v>
          </cell>
        </row>
        <row r="474">
          <cell r="C474" t="str">
            <v>Financial account identity:</v>
          </cell>
        </row>
        <row r="475">
          <cell r="C475" t="str">
            <v xml:space="preserve">  BF-(BFD+BFL_C_G+BFL_C_P+BFL_D_G+BFL_D_P+BFL_DF</v>
          </cell>
        </row>
        <row r="476">
          <cell r="C476" t="str">
            <v xml:space="preserve">      +BER+BEA+BEO+BFOTH+BFO_S+BFLRES+BFRA)=0</v>
          </cell>
        </row>
        <row r="477">
          <cell r="C477" t="str">
            <v>Overall balance of payments identity:</v>
          </cell>
        </row>
        <row r="478">
          <cell r="C478" t="str">
            <v xml:space="preserve">  BCA+BK+BF+BNEO=0</v>
          </cell>
        </row>
        <row r="480">
          <cell r="C480" t="str">
            <v>Debt file v. BOP file</v>
          </cell>
        </row>
        <row r="481">
          <cell r="C481" t="str">
            <v>Total interest, scheduled</v>
          </cell>
        </row>
        <row r="482">
          <cell r="C482" t="str">
            <v>Total amortization, no IMF</v>
          </cell>
        </row>
        <row r="485">
          <cell r="C485" t="str">
            <v>Fiscal v. Real</v>
          </cell>
        </row>
        <row r="486">
          <cell r="C486" t="str">
            <v>Public investment</v>
          </cell>
        </row>
        <row r="488">
          <cell r="C488" t="str">
            <v>Fiscal v. BOP</v>
          </cell>
        </row>
        <row r="489">
          <cell r="C489" t="str">
            <v>Foreign interest payments from budget, after debt relief, only proj.</v>
          </cell>
        </row>
        <row r="491">
          <cell r="C491" t="str">
            <v>Explanatory notes:</v>
          </cell>
        </row>
        <row r="493">
          <cell r="C493" t="str">
            <v xml:space="preserve">1.  There is no information on the composition of debt relief, nor on the maturity of cancelled debt.  All debt relief </v>
          </cell>
        </row>
        <row r="494">
          <cell r="C494" t="str">
            <v xml:space="preserve">    assumed to be rescheduling; debt cancelled assumed to apply to future maturities.</v>
          </cell>
        </row>
        <row r="495">
          <cell r="C495" t="str">
            <v>2.  Population present in the country: sharp changes reflect refugee movements.</v>
          </cell>
        </row>
        <row r="496">
          <cell r="C496" t="str">
            <v>4.  Current transfers in 1980-1990 estimated by keeping 1990 proportion of project grants in total fixed.</v>
          </cell>
        </row>
        <row r="497">
          <cell r="C497" t="str">
            <v>5.  Mozambique does not produce constant price series, only real growth rates of NA aggregates based on previous</v>
          </cell>
        </row>
        <row r="498">
          <cell r="C498" t="str">
            <v xml:space="preserve">    year's prices.</v>
          </cell>
        </row>
        <row r="499">
          <cell r="C499" t="str">
            <v>6.  All private transfers assumed to be current.</v>
          </cell>
        </row>
        <row r="500">
          <cell r="C500" t="str">
            <v>7.  For 1980-1992 stocks of arrears derived from changes of arrears in BOP; does not reflect valuation changes or</v>
          </cell>
        </row>
        <row r="501">
          <cell r="C501" t="str">
            <v xml:space="preserve">    revisions.  Cummulative changes amount to $160 more than known arrears in 1993, possibly unregistered debt </v>
          </cell>
        </row>
        <row r="502">
          <cell r="C502" t="str">
            <v xml:space="preserve">    cancellation.</v>
          </cell>
        </row>
        <row r="503">
          <cell r="C503" t="str">
            <v>8.  The parallel market rate should have been used as representative up to 1992, but data are not available until 1990.</v>
          </cell>
        </row>
        <row r="504">
          <cell r="C504" t="str">
            <v>9.  For 1980-85 source is ETA; from 1986-1993 source are official publications; thereafter, staff data base reconciled</v>
          </cell>
        </row>
        <row r="505">
          <cell r="C505" t="str">
            <v>9.  with authorities.</v>
          </cell>
        </row>
        <row r="506">
          <cell r="C506" t="str">
            <v>10. For 1987-1993 source official publication; for 1985-86, extrapolation between available figure from documents for</v>
          </cell>
        </row>
        <row r="507">
          <cell r="C507" t="str">
            <v xml:space="preserve">    1984 and 1987.  For 1980-83 assumed annual nominal growth rate of 10 percent.</v>
          </cell>
        </row>
        <row r="508">
          <cell r="C508" t="str">
            <v>11. Residual.</v>
          </cell>
        </row>
        <row r="509">
          <cell r="C509" t="str">
            <v>12. For 1985-93 source is official publication.  Appears to include both insured and uninsured debt.  Before 1984,</v>
          </cell>
        </row>
        <row r="510">
          <cell r="C510" t="str">
            <v xml:space="preserve">    assumed to have grown at 10 percent annually; for 1984, source is Fund document.  As of 1993, all commercial debt </v>
          </cell>
        </row>
        <row r="511">
          <cell r="C511" t="str">
            <v xml:space="preserve">    debt cancelled or taken over by bilaterals.</v>
          </cell>
        </row>
        <row r="512">
          <cell r="C512" t="str">
            <v xml:space="preserve">13. Arrears to banks for 1984, 1990 and 92 from documents.  In 1993 all debt to banks had been assumed by bilaterals. </v>
          </cell>
        </row>
        <row r="513">
          <cell r="C513" t="str">
            <v xml:space="preserve">    Data for 1991 and 1983-89 based on assumptions.  Before 1983, Mozambique did not incurr significant arrears.</v>
          </cell>
        </row>
        <row r="514">
          <cell r="C514" t="str">
            <v>14. All available data show no arrears or negligible arrears to multilaterals.</v>
          </cell>
        </row>
        <row r="515">
          <cell r="C515" t="str">
            <v>15. Residual.</v>
          </cell>
        </row>
        <row r="516">
          <cell r="C516" t="str">
            <v>16. Data for 1988 and 1989 from fund documents.  Thereafter extrapolated</v>
          </cell>
        </row>
        <row r="517">
          <cell r="C517" t="str">
            <v xml:space="preserve">    to become 0 by 1992.  Before extrapolated to start increasing in 1984.</v>
          </cell>
        </row>
        <row r="518">
          <cell r="B518" t="str">
            <v>I.1.2</v>
          </cell>
          <cell r="C518" t="str">
            <v>17. Up until 1992 the foreign assets of commercial banks cannot be separated from those of the Monetary Authorities.</v>
          </cell>
        </row>
        <row r="519">
          <cell r="B519" t="str">
            <v>I.1.3</v>
          </cell>
          <cell r="C519" t="str">
            <v>18.  Includes entire HCB debt, which may contain some bilateral elements.</v>
          </cell>
        </row>
        <row r="520">
          <cell r="B520" t="str">
            <v>I.2</v>
          </cell>
          <cell r="C520" t="str">
            <v xml:space="preserve"> </v>
          </cell>
        </row>
        <row r="521">
          <cell r="B521" t="str">
            <v>I.1+I.2</v>
          </cell>
        </row>
        <row r="526">
          <cell r="D526" t="str">
            <v xml:space="preserve"> </v>
          </cell>
        </row>
      </sheetData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 refreshError="1"/>
      <sheetData sheetId="42" refreshError="1"/>
      <sheetData sheetId="4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9"/>
  <sheetViews>
    <sheetView showGridLines="0" tabSelected="1" topLeftCell="A65" zoomScaleNormal="100" workbookViewId="0">
      <pane xSplit="2" topLeftCell="C1" activePane="topRight" state="frozen"/>
      <selection activeCell="D13" sqref="D13"/>
      <selection pane="topRight" activeCell="C211" sqref="C211"/>
    </sheetView>
  </sheetViews>
  <sheetFormatPr defaultColWidth="8.5703125" defaultRowHeight="12.75" x14ac:dyDescent="0.2"/>
  <cols>
    <col min="1" max="1" width="21.140625" style="1" customWidth="1"/>
    <col min="2" max="2" width="51.85546875" style="1" customWidth="1"/>
    <col min="3" max="3" width="16.7109375" style="1" customWidth="1"/>
    <col min="4" max="4" width="17.140625" style="1" customWidth="1"/>
    <col min="5" max="5" width="17" style="1" customWidth="1"/>
    <col min="6" max="6" width="16.7109375" style="1" customWidth="1"/>
    <col min="7" max="7" width="15.28515625" style="1" customWidth="1"/>
    <col min="8" max="8" width="11.28515625" style="1" customWidth="1"/>
    <col min="9" max="9" width="13.42578125" style="1" customWidth="1"/>
    <col min="10" max="10" width="8.5703125" style="1" customWidth="1"/>
    <col min="11" max="11" width="13.42578125" style="1" bestFit="1" customWidth="1"/>
    <col min="12" max="12" width="16.7109375" style="1" customWidth="1"/>
    <col min="13" max="13" width="10.85546875" style="1" bestFit="1" customWidth="1"/>
    <col min="14" max="14" width="8.5703125" style="1"/>
    <col min="15" max="15" width="13.42578125" style="1" bestFit="1" customWidth="1"/>
    <col min="16" max="16384" width="8.5703125" style="1"/>
  </cols>
  <sheetData>
    <row r="1" spans="1:12" ht="4.5" hidden="1" customHeight="1" x14ac:dyDescent="0.2"/>
    <row r="2" spans="1:12" ht="23.25" customHeight="1" x14ac:dyDescent="0.2">
      <c r="A2" s="2"/>
      <c r="B2" s="3"/>
      <c r="C2" s="4"/>
      <c r="D2" s="4"/>
      <c r="E2" s="5"/>
      <c r="F2" s="4"/>
      <c r="G2" s="5"/>
      <c r="H2" s="5"/>
    </row>
    <row r="3" spans="1:12" ht="23.25" customHeight="1" x14ac:dyDescent="0.2">
      <c r="A3" s="2"/>
      <c r="B3" s="3"/>
      <c r="C3" s="4"/>
      <c r="D3" s="5"/>
      <c r="E3" s="4"/>
      <c r="F3" s="5"/>
      <c r="G3" s="5"/>
      <c r="H3" s="5"/>
    </row>
    <row r="4" spans="1:12" ht="12" customHeight="1" x14ac:dyDescent="0.2">
      <c r="B4" s="7"/>
      <c r="C4" s="8"/>
      <c r="D4" s="8"/>
      <c r="E4" s="9"/>
      <c r="F4" s="8"/>
      <c r="G4" s="8"/>
      <c r="H4" s="8"/>
      <c r="K4" s="6"/>
    </row>
    <row r="5" spans="1:12" ht="12.75" customHeight="1" x14ac:dyDescent="0.2">
      <c r="A5" s="10"/>
      <c r="B5" s="10"/>
      <c r="C5" s="11"/>
      <c r="D5" s="11"/>
      <c r="E5" s="12"/>
      <c r="F5" s="13"/>
      <c r="G5" s="13"/>
      <c r="H5" s="13"/>
      <c r="K5" s="6"/>
    </row>
    <row r="6" spans="1:12" ht="21" customHeight="1" x14ac:dyDescent="0.2">
      <c r="A6" s="14" t="s">
        <v>0</v>
      </c>
      <c r="B6" s="15"/>
      <c r="C6" s="16" t="s">
        <v>1</v>
      </c>
      <c r="D6" s="16" t="s">
        <v>2</v>
      </c>
      <c r="E6" s="17" t="s">
        <v>3</v>
      </c>
      <c r="F6" s="18"/>
      <c r="G6" s="19"/>
      <c r="H6" s="20" t="s">
        <v>4</v>
      </c>
    </row>
    <row r="7" spans="1:12" ht="22.5" customHeight="1" x14ac:dyDescent="0.2">
      <c r="A7" s="21"/>
      <c r="B7" s="22"/>
      <c r="C7" s="23"/>
      <c r="D7" s="23"/>
      <c r="E7" s="20" t="s">
        <v>5</v>
      </c>
      <c r="F7" s="20" t="s">
        <v>6</v>
      </c>
      <c r="G7" s="20" t="s">
        <v>7</v>
      </c>
      <c r="H7" s="24"/>
    </row>
    <row r="8" spans="1:12" ht="12.6" customHeight="1" x14ac:dyDescent="0.2">
      <c r="A8" s="25"/>
      <c r="B8" s="26"/>
      <c r="C8" s="23"/>
      <c r="D8" s="23"/>
      <c r="E8" s="24"/>
      <c r="F8" s="24"/>
      <c r="G8" s="24"/>
      <c r="H8" s="24"/>
    </row>
    <row r="9" spans="1:12" ht="15" x14ac:dyDescent="0.2">
      <c r="A9" s="27" t="s">
        <v>8</v>
      </c>
      <c r="B9" s="28" t="s">
        <v>9</v>
      </c>
      <c r="C9" s="29"/>
      <c r="D9" s="29"/>
      <c r="E9" s="30"/>
      <c r="F9" s="30"/>
      <c r="G9" s="30"/>
      <c r="H9" s="30"/>
    </row>
    <row r="10" spans="1:12" ht="15" x14ac:dyDescent="0.2">
      <c r="A10" s="31"/>
      <c r="B10" s="32" t="s">
        <v>10</v>
      </c>
      <c r="C10" s="33">
        <f>+C11+C196</f>
        <v>77772194846</v>
      </c>
      <c r="D10" s="33">
        <f>+D11+D196</f>
        <v>79218342780</v>
      </c>
      <c r="E10" s="33">
        <f>+E11+E196</f>
        <v>30855103195</v>
      </c>
      <c r="F10" s="33">
        <f>+F11+F196</f>
        <v>1170952126</v>
      </c>
      <c r="G10" s="33">
        <f>+G11+G196</f>
        <v>32026055321</v>
      </c>
      <c r="H10" s="34">
        <f>+G10/D10</f>
        <v>0.40427575479508154</v>
      </c>
      <c r="I10" s="6"/>
      <c r="K10" s="6"/>
    </row>
    <row r="11" spans="1:12" ht="15" x14ac:dyDescent="0.2">
      <c r="A11" s="35"/>
      <c r="B11" s="36" t="s">
        <v>11</v>
      </c>
      <c r="C11" s="37">
        <f>+C12+C54+C61+C83</f>
        <v>77049806706</v>
      </c>
      <c r="D11" s="37">
        <f>+D12+D54+D61+D83</f>
        <v>78495954640</v>
      </c>
      <c r="E11" s="37">
        <f>+E12+E54+E61+E83</f>
        <v>30822066458</v>
      </c>
      <c r="F11" s="37">
        <f>+F12+F54+F61+F83</f>
        <v>1144718926</v>
      </c>
      <c r="G11" s="37">
        <f>+G12+G54+G61+G83</f>
        <v>31966785384</v>
      </c>
      <c r="H11" s="38">
        <f t="shared" ref="H11:H74" si="0">+G11/D11</f>
        <v>0.40724118243553858</v>
      </c>
    </row>
    <row r="12" spans="1:12" ht="15" x14ac:dyDescent="0.25">
      <c r="A12" s="40" t="s">
        <v>12</v>
      </c>
      <c r="B12" s="41" t="s">
        <v>13</v>
      </c>
      <c r="C12" s="42">
        <f>+C14+C17+C20+C27+C45+C49</f>
        <v>55281220570</v>
      </c>
      <c r="D12" s="42">
        <f>+D14+D17+D20+D27+D45+D49</f>
        <v>55281220570</v>
      </c>
      <c r="E12" s="42">
        <f>+E14+E17+E20+E27+E45+E49</f>
        <v>27199112475</v>
      </c>
      <c r="F12" s="42">
        <f>+F14+F17+F20+F27+F45+F49</f>
        <v>0</v>
      </c>
      <c r="G12" s="42">
        <f>+G14+G17+G20+G27+G45+G49</f>
        <v>27199112475</v>
      </c>
      <c r="H12" s="43">
        <f t="shared" si="0"/>
        <v>0.49201360235089325</v>
      </c>
      <c r="K12" s="6"/>
    </row>
    <row r="13" spans="1:12" ht="11.25" customHeight="1" x14ac:dyDescent="0.25">
      <c r="A13" s="44"/>
      <c r="B13" s="45"/>
      <c r="C13" s="46"/>
      <c r="D13" s="46"/>
      <c r="E13" s="46"/>
      <c r="F13" s="46"/>
      <c r="G13" s="46"/>
      <c r="H13" s="47"/>
    </row>
    <row r="14" spans="1:12" ht="15" x14ac:dyDescent="0.25">
      <c r="A14" s="48" t="s">
        <v>14</v>
      </c>
      <c r="B14" s="49" t="s">
        <v>15</v>
      </c>
      <c r="C14" s="50">
        <f>SUM(C15:C16)</f>
        <v>12180016988</v>
      </c>
      <c r="D14" s="50">
        <f>SUM(D15:D16)</f>
        <v>12180016988</v>
      </c>
      <c r="E14" s="51">
        <f>SUM(E15:E16)</f>
        <v>6948246061</v>
      </c>
      <c r="F14" s="51">
        <f>SUM(F15:F16)</f>
        <v>0</v>
      </c>
      <c r="G14" s="51">
        <f>SUM(G15:G16)</f>
        <v>6948246061</v>
      </c>
      <c r="H14" s="52">
        <f t="shared" si="0"/>
        <v>0.5704627561558866</v>
      </c>
      <c r="I14" s="6"/>
      <c r="K14" s="6"/>
      <c r="L14" s="6"/>
    </row>
    <row r="15" spans="1:12" ht="15" x14ac:dyDescent="0.25">
      <c r="A15" s="53" t="s">
        <v>16</v>
      </c>
      <c r="B15" s="54" t="s">
        <v>17</v>
      </c>
      <c r="C15" s="55">
        <v>7699016988</v>
      </c>
      <c r="D15" s="55">
        <f>+C15</f>
        <v>7699016988</v>
      </c>
      <c r="E15" s="55">
        <f>3558443047-132795035+27566</f>
        <v>3425675578</v>
      </c>
      <c r="F15" s="55"/>
      <c r="G15" s="55">
        <f>+E15+F15</f>
        <v>3425675578</v>
      </c>
      <c r="H15" s="56">
        <f t="shared" si="0"/>
        <v>0.44494973622468903</v>
      </c>
    </row>
    <row r="16" spans="1:12" ht="15" x14ac:dyDescent="0.25">
      <c r="A16" s="53" t="s">
        <v>18</v>
      </c>
      <c r="B16" s="54" t="s">
        <v>19</v>
      </c>
      <c r="C16" s="55">
        <v>4481000000</v>
      </c>
      <c r="D16" s="55">
        <f>+C16</f>
        <v>4481000000</v>
      </c>
      <c r="E16" s="55">
        <v>3522570483</v>
      </c>
      <c r="F16" s="55"/>
      <c r="G16" s="55">
        <f>+E16+F16</f>
        <v>3522570483</v>
      </c>
      <c r="H16" s="56">
        <f t="shared" si="0"/>
        <v>0.786112582682437</v>
      </c>
    </row>
    <row r="17" spans="1:8" s="58" customFormat="1" ht="15" x14ac:dyDescent="0.25">
      <c r="A17" s="48" t="s">
        <v>20</v>
      </c>
      <c r="B17" s="49" t="s">
        <v>21</v>
      </c>
      <c r="C17" s="51">
        <f>SUM(C18:C20)</f>
        <v>654332947</v>
      </c>
      <c r="D17" s="51">
        <f>SUM(D18:D20)</f>
        <v>654332947</v>
      </c>
      <c r="E17" s="51">
        <f>SUM(E18:E20)</f>
        <v>375535329</v>
      </c>
      <c r="F17" s="51">
        <f>SUM(F18:F20)</f>
        <v>0</v>
      </c>
      <c r="G17" s="51">
        <f>SUM(G18:G20)</f>
        <v>375535329</v>
      </c>
      <c r="H17" s="52">
        <f t="shared" si="0"/>
        <v>0.57392086203478299</v>
      </c>
    </row>
    <row r="18" spans="1:8" ht="15" x14ac:dyDescent="0.25">
      <c r="A18" s="59" t="s">
        <v>22</v>
      </c>
      <c r="B18" s="60" t="s">
        <v>23</v>
      </c>
      <c r="C18" s="55">
        <v>653700001</v>
      </c>
      <c r="D18" s="55">
        <f>+C18</f>
        <v>653700001</v>
      </c>
      <c r="E18" s="55">
        <f>241416599+132795035</f>
        <v>374211634</v>
      </c>
      <c r="F18" s="55"/>
      <c r="G18" s="55">
        <f>+E18+F18</f>
        <v>374211634</v>
      </c>
      <c r="H18" s="56">
        <f t="shared" si="0"/>
        <v>0.57245163443100566</v>
      </c>
    </row>
    <row r="19" spans="1:8" ht="15" x14ac:dyDescent="0.25">
      <c r="A19" s="59" t="s">
        <v>24</v>
      </c>
      <c r="B19" s="60" t="s">
        <v>25</v>
      </c>
      <c r="C19" s="55">
        <v>632946</v>
      </c>
      <c r="D19" s="55">
        <f>+C19</f>
        <v>632946</v>
      </c>
      <c r="E19" s="55">
        <f>9913+1313782</f>
        <v>1323695</v>
      </c>
      <c r="F19" s="55"/>
      <c r="G19" s="55">
        <f>+E19+F19</f>
        <v>1323695</v>
      </c>
      <c r="H19" s="56">
        <f t="shared" si="0"/>
        <v>2.091323746417546</v>
      </c>
    </row>
    <row r="20" spans="1:8" ht="15" hidden="1" x14ac:dyDescent="0.25">
      <c r="A20" s="48" t="s">
        <v>26</v>
      </c>
      <c r="B20" s="49" t="s">
        <v>27</v>
      </c>
      <c r="C20" s="55">
        <f>+C21</f>
        <v>0</v>
      </c>
      <c r="D20" s="55">
        <f>+D21</f>
        <v>0</v>
      </c>
      <c r="E20" s="51">
        <f>+E21</f>
        <v>0</v>
      </c>
      <c r="F20" s="51">
        <f>+F21</f>
        <v>0</v>
      </c>
      <c r="G20" s="51">
        <f>+G21</f>
        <v>0</v>
      </c>
      <c r="H20" s="52" t="e">
        <f t="shared" si="0"/>
        <v>#DIV/0!</v>
      </c>
    </row>
    <row r="21" spans="1:8" ht="15" hidden="1" x14ac:dyDescent="0.25">
      <c r="A21" s="59" t="s">
        <v>28</v>
      </c>
      <c r="B21" s="60" t="s">
        <v>29</v>
      </c>
      <c r="C21" s="55">
        <f>SUM(C22:C23)</f>
        <v>0</v>
      </c>
      <c r="D21" s="55">
        <f t="shared" ref="D21:D26" si="1">+C21</f>
        <v>0</v>
      </c>
      <c r="E21" s="55">
        <f>SUM(E22:E26)</f>
        <v>0</v>
      </c>
      <c r="F21" s="55">
        <f>SUM(F22:F26)</f>
        <v>0</v>
      </c>
      <c r="G21" s="55">
        <f>SUM(G22:G26)</f>
        <v>0</v>
      </c>
      <c r="H21" s="56" t="e">
        <f t="shared" si="0"/>
        <v>#DIV/0!</v>
      </c>
    </row>
    <row r="22" spans="1:8" ht="15" hidden="1" x14ac:dyDescent="0.25">
      <c r="A22" s="59" t="s">
        <v>30</v>
      </c>
      <c r="B22" s="54" t="s">
        <v>17</v>
      </c>
      <c r="C22" s="55"/>
      <c r="D22" s="55">
        <f t="shared" si="1"/>
        <v>0</v>
      </c>
      <c r="E22" s="55"/>
      <c r="F22" s="55"/>
      <c r="G22" s="55">
        <f>+E22+F22</f>
        <v>0</v>
      </c>
      <c r="H22" s="56" t="e">
        <f t="shared" si="0"/>
        <v>#DIV/0!</v>
      </c>
    </row>
    <row r="23" spans="1:8" ht="15" hidden="1" x14ac:dyDescent="0.25">
      <c r="A23" s="59" t="s">
        <v>31</v>
      </c>
      <c r="B23" s="54" t="s">
        <v>19</v>
      </c>
      <c r="C23" s="55"/>
      <c r="D23" s="55">
        <f t="shared" si="1"/>
        <v>0</v>
      </c>
      <c r="E23" s="55"/>
      <c r="F23" s="55"/>
      <c r="G23" s="55">
        <f>+E23+F23</f>
        <v>0</v>
      </c>
      <c r="H23" s="56" t="e">
        <f t="shared" si="0"/>
        <v>#DIV/0!</v>
      </c>
    </row>
    <row r="24" spans="1:8" ht="15" hidden="1" x14ac:dyDescent="0.25">
      <c r="A24" s="59" t="s">
        <v>32</v>
      </c>
      <c r="B24" s="60" t="s">
        <v>33</v>
      </c>
      <c r="C24" s="55">
        <f>SUM(C25:C26)</f>
        <v>0</v>
      </c>
      <c r="D24" s="55">
        <f t="shared" si="1"/>
        <v>0</v>
      </c>
      <c r="E24" s="55"/>
      <c r="F24" s="55">
        <f>SUM(F25:F26)</f>
        <v>0</v>
      </c>
      <c r="G24" s="55">
        <f>+E24+F24</f>
        <v>0</v>
      </c>
      <c r="H24" s="56" t="e">
        <f t="shared" si="0"/>
        <v>#DIV/0!</v>
      </c>
    </row>
    <row r="25" spans="1:8" ht="15" hidden="1" x14ac:dyDescent="0.25">
      <c r="A25" s="59" t="s">
        <v>34</v>
      </c>
      <c r="B25" s="54" t="s">
        <v>17</v>
      </c>
      <c r="C25" s="55"/>
      <c r="D25" s="55">
        <f t="shared" si="1"/>
        <v>0</v>
      </c>
      <c r="E25" s="55"/>
      <c r="F25" s="55"/>
      <c r="G25" s="55">
        <f>+E25+F25</f>
        <v>0</v>
      </c>
      <c r="H25" s="56" t="e">
        <f t="shared" si="0"/>
        <v>#DIV/0!</v>
      </c>
    </row>
    <row r="26" spans="1:8" ht="15" hidden="1" x14ac:dyDescent="0.25">
      <c r="A26" s="59" t="s">
        <v>35</v>
      </c>
      <c r="B26" s="54" t="s">
        <v>19</v>
      </c>
      <c r="C26" s="55"/>
      <c r="D26" s="55">
        <f t="shared" si="1"/>
        <v>0</v>
      </c>
      <c r="E26" s="55"/>
      <c r="F26" s="55"/>
      <c r="G26" s="55">
        <f>+E26+F26</f>
        <v>0</v>
      </c>
      <c r="H26" s="56" t="e">
        <f t="shared" si="0"/>
        <v>#DIV/0!</v>
      </c>
    </row>
    <row r="27" spans="1:8" ht="15" x14ac:dyDescent="0.25">
      <c r="A27" s="48" t="s">
        <v>36</v>
      </c>
      <c r="B27" s="49" t="s">
        <v>37</v>
      </c>
      <c r="C27" s="51">
        <f>+C28+C32+C35+C36+C40+C44</f>
        <v>28591547970</v>
      </c>
      <c r="D27" s="51">
        <f>+D28+D32+D35+D36+D40+D44</f>
        <v>28591547970</v>
      </c>
      <c r="E27" s="51">
        <f>+E28+E32+E35+E36+E40+E44</f>
        <v>14109773275</v>
      </c>
      <c r="F27" s="51">
        <f>+F28+F32+F35+F36+F40+F44</f>
        <v>0</v>
      </c>
      <c r="G27" s="51">
        <f>+G28+G32+G35+G36+G40+G44</f>
        <v>14109773275</v>
      </c>
      <c r="H27" s="52">
        <f t="shared" si="0"/>
        <v>0.49349455614662197</v>
      </c>
    </row>
    <row r="28" spans="1:8" ht="15" x14ac:dyDescent="0.25">
      <c r="A28" s="59" t="s">
        <v>38</v>
      </c>
      <c r="B28" s="60" t="s">
        <v>39</v>
      </c>
      <c r="C28" s="55">
        <f>+C29</f>
        <v>21692229991</v>
      </c>
      <c r="D28" s="55">
        <f t="shared" ref="D28:E28" si="2">+D29</f>
        <v>21692229991</v>
      </c>
      <c r="E28" s="55">
        <f t="shared" si="2"/>
        <v>11200224259</v>
      </c>
      <c r="F28" s="55">
        <f>+F29</f>
        <v>0</v>
      </c>
      <c r="G28" s="55">
        <f>+E28+F28</f>
        <v>11200224259</v>
      </c>
      <c r="H28" s="56">
        <f t="shared" si="0"/>
        <v>0.51632424437906654</v>
      </c>
    </row>
    <row r="29" spans="1:8" ht="15" x14ac:dyDescent="0.25">
      <c r="A29" s="59" t="s">
        <v>40</v>
      </c>
      <c r="B29" s="54" t="s">
        <v>41</v>
      </c>
      <c r="C29" s="55">
        <f>+C30+C31</f>
        <v>21692229991</v>
      </c>
      <c r="D29" s="55">
        <f t="shared" ref="D29:E29" si="3">+D30+D31</f>
        <v>21692229991</v>
      </c>
      <c r="E29" s="55">
        <f t="shared" si="3"/>
        <v>11200224259</v>
      </c>
      <c r="F29" s="55">
        <f>+F30+F31</f>
        <v>0</v>
      </c>
      <c r="G29" s="55">
        <f t="shared" ref="G29:G44" si="4">+E29+F29</f>
        <v>11200224259</v>
      </c>
      <c r="H29" s="56">
        <f t="shared" si="0"/>
        <v>0.51632424437906654</v>
      </c>
    </row>
    <row r="30" spans="1:8" ht="15" x14ac:dyDescent="0.25">
      <c r="A30" s="59" t="s">
        <v>40</v>
      </c>
      <c r="B30" s="54" t="s">
        <v>42</v>
      </c>
      <c r="C30" s="55">
        <v>12903529989</v>
      </c>
      <c r="D30" s="55">
        <v>12903529989</v>
      </c>
      <c r="E30" s="55">
        <f>+'[1]Receitas DGA IITrim 2024'!D31</f>
        <v>5138710908</v>
      </c>
      <c r="F30" s="55"/>
      <c r="G30" s="55">
        <f t="shared" si="4"/>
        <v>5138710908</v>
      </c>
      <c r="H30" s="56">
        <f t="shared" si="0"/>
        <v>0.39824070718482835</v>
      </c>
    </row>
    <row r="31" spans="1:8" ht="15" x14ac:dyDescent="0.25">
      <c r="A31" s="59" t="s">
        <v>40</v>
      </c>
      <c r="B31" s="54" t="s">
        <v>43</v>
      </c>
      <c r="C31" s="55">
        <v>8788700002</v>
      </c>
      <c r="D31" s="55">
        <f>+C31</f>
        <v>8788700002</v>
      </c>
      <c r="E31" s="55">
        <v>6061513351</v>
      </c>
      <c r="F31" s="55"/>
      <c r="G31" s="55">
        <f t="shared" si="4"/>
        <v>6061513351</v>
      </c>
      <c r="H31" s="56">
        <f t="shared" si="0"/>
        <v>0.68969396493458779</v>
      </c>
    </row>
    <row r="32" spans="1:8" ht="15" x14ac:dyDescent="0.25">
      <c r="A32" s="59" t="s">
        <v>44</v>
      </c>
      <c r="B32" s="60" t="s">
        <v>45</v>
      </c>
      <c r="C32" s="55">
        <f>+C33+C34</f>
        <v>4300369664</v>
      </c>
      <c r="D32" s="55">
        <f>+D33+D34</f>
        <v>4300369664</v>
      </c>
      <c r="E32" s="55">
        <f>+E33+E34</f>
        <v>1676040944</v>
      </c>
      <c r="F32" s="55">
        <f>+F33+F34</f>
        <v>0</v>
      </c>
      <c r="G32" s="55">
        <f t="shared" si="4"/>
        <v>1676040944</v>
      </c>
      <c r="H32" s="56">
        <f t="shared" si="0"/>
        <v>0.38974345811030259</v>
      </c>
    </row>
    <row r="33" spans="1:8" s="61" customFormat="1" ht="15" x14ac:dyDescent="0.25">
      <c r="A33" s="59" t="s">
        <v>46</v>
      </c>
      <c r="B33" s="54" t="s">
        <v>47</v>
      </c>
      <c r="C33" s="55">
        <v>3671953757</v>
      </c>
      <c r="D33" s="55">
        <f>+C33</f>
        <v>3671953757</v>
      </c>
      <c r="E33" s="55">
        <f>+'[1]Receitas DGA IITrim 2024'!D28</f>
        <v>1576888244</v>
      </c>
      <c r="F33" s="55"/>
      <c r="G33" s="55">
        <f t="shared" si="4"/>
        <v>1576888244</v>
      </c>
      <c r="H33" s="56">
        <f t="shared" si="0"/>
        <v>0.42944120442527678</v>
      </c>
    </row>
    <row r="34" spans="1:8" s="61" customFormat="1" ht="15" x14ac:dyDescent="0.25">
      <c r="A34" s="59" t="s">
        <v>48</v>
      </c>
      <c r="B34" s="54" t="s">
        <v>49</v>
      </c>
      <c r="C34" s="55">
        <v>628415907</v>
      </c>
      <c r="D34" s="55">
        <f>+C34</f>
        <v>628415907</v>
      </c>
      <c r="E34" s="55">
        <f>+'[1]Receitas DGA IITrim 2024'!D29</f>
        <v>99152700</v>
      </c>
      <c r="F34" s="55"/>
      <c r="G34" s="55">
        <f t="shared" si="4"/>
        <v>99152700</v>
      </c>
      <c r="H34" s="56">
        <f t="shared" si="0"/>
        <v>0.15778197034086217</v>
      </c>
    </row>
    <row r="35" spans="1:8" s="61" customFormat="1" ht="15" x14ac:dyDescent="0.25">
      <c r="A35" s="59" t="s">
        <v>50</v>
      </c>
      <c r="B35" s="60" t="s">
        <v>51</v>
      </c>
      <c r="C35" s="55">
        <v>0</v>
      </c>
      <c r="D35" s="55">
        <f>+C35</f>
        <v>0</v>
      </c>
      <c r="E35" s="55"/>
      <c r="F35" s="55"/>
      <c r="G35" s="55">
        <f t="shared" si="4"/>
        <v>0</v>
      </c>
      <c r="H35" s="56">
        <v>0</v>
      </c>
    </row>
    <row r="36" spans="1:8" ht="15" x14ac:dyDescent="0.25">
      <c r="A36" s="59" t="s">
        <v>52</v>
      </c>
      <c r="B36" s="60" t="s">
        <v>53</v>
      </c>
      <c r="C36" s="55">
        <f>SUM(C37:C39)</f>
        <v>1471100000</v>
      </c>
      <c r="D36" s="55">
        <f>SUM(D37:D39)</f>
        <v>1471100000</v>
      </c>
      <c r="E36" s="55">
        <f>SUM(E37:E39)</f>
        <v>784497380</v>
      </c>
      <c r="F36" s="55">
        <f>SUM(F37:F39)</f>
        <v>0</v>
      </c>
      <c r="G36" s="55">
        <f t="shared" si="4"/>
        <v>784497380</v>
      </c>
      <c r="H36" s="56">
        <f t="shared" si="0"/>
        <v>0.53327263952144655</v>
      </c>
    </row>
    <row r="37" spans="1:8" ht="15" x14ac:dyDescent="0.25">
      <c r="A37" s="59" t="s">
        <v>54</v>
      </c>
      <c r="B37" s="54" t="s">
        <v>55</v>
      </c>
      <c r="C37" s="55">
        <v>0</v>
      </c>
      <c r="D37" s="55">
        <f t="shared" ref="D37:D44" si="5">+C37</f>
        <v>0</v>
      </c>
      <c r="E37" s="55"/>
      <c r="F37" s="55"/>
      <c r="G37" s="55">
        <f t="shared" si="4"/>
        <v>0</v>
      </c>
      <c r="H37" s="56">
        <v>0</v>
      </c>
    </row>
    <row r="38" spans="1:8" ht="15" x14ac:dyDescent="0.25">
      <c r="A38" s="59" t="s">
        <v>56</v>
      </c>
      <c r="B38" s="54" t="s">
        <v>57</v>
      </c>
      <c r="C38" s="55">
        <v>1471100000</v>
      </c>
      <c r="D38" s="55">
        <f t="shared" si="5"/>
        <v>1471100000</v>
      </c>
      <c r="E38" s="55">
        <v>784497380</v>
      </c>
      <c r="F38" s="55"/>
      <c r="G38" s="62">
        <f t="shared" si="4"/>
        <v>784497380</v>
      </c>
      <c r="H38" s="56">
        <f t="shared" si="0"/>
        <v>0.53327263952144655</v>
      </c>
    </row>
    <row r="39" spans="1:8" ht="15" x14ac:dyDescent="0.25">
      <c r="A39" s="59" t="s">
        <v>58</v>
      </c>
      <c r="B39" s="54" t="s">
        <v>59</v>
      </c>
      <c r="C39" s="55">
        <v>0</v>
      </c>
      <c r="D39" s="55">
        <f t="shared" si="5"/>
        <v>0</v>
      </c>
      <c r="E39" s="55"/>
      <c r="F39" s="55"/>
      <c r="G39" s="62">
        <f t="shared" si="4"/>
        <v>0</v>
      </c>
      <c r="H39" s="56">
        <v>0</v>
      </c>
    </row>
    <row r="40" spans="1:8" ht="15" x14ac:dyDescent="0.25">
      <c r="A40" s="59" t="s">
        <v>60</v>
      </c>
      <c r="B40" s="60" t="s">
        <v>61</v>
      </c>
      <c r="C40" s="55">
        <f>SUM(C41:C43)</f>
        <v>1127848315</v>
      </c>
      <c r="D40" s="55">
        <f>+C40</f>
        <v>1127848315</v>
      </c>
      <c r="E40" s="55">
        <f>SUM(E41:E43)</f>
        <v>449010692</v>
      </c>
      <c r="F40" s="55">
        <f>SUM(F41:F43)</f>
        <v>0</v>
      </c>
      <c r="G40" s="62">
        <f t="shared" si="4"/>
        <v>449010692</v>
      </c>
      <c r="H40" s="56">
        <f t="shared" si="0"/>
        <v>0.39811265932511503</v>
      </c>
    </row>
    <row r="41" spans="1:8" ht="15" x14ac:dyDescent="0.25">
      <c r="A41" s="59" t="s">
        <v>62</v>
      </c>
      <c r="B41" s="54" t="s">
        <v>63</v>
      </c>
      <c r="C41" s="55">
        <v>0</v>
      </c>
      <c r="D41" s="55">
        <f t="shared" si="5"/>
        <v>0</v>
      </c>
      <c r="E41" s="55"/>
      <c r="F41" s="55"/>
      <c r="G41" s="62">
        <f t="shared" si="4"/>
        <v>0</v>
      </c>
      <c r="H41" s="56">
        <v>0</v>
      </c>
    </row>
    <row r="42" spans="1:8" ht="15" x14ac:dyDescent="0.25">
      <c r="A42" s="59" t="s">
        <v>64</v>
      </c>
      <c r="B42" s="54" t="s">
        <v>65</v>
      </c>
      <c r="C42" s="55">
        <v>800488315</v>
      </c>
      <c r="D42" s="55">
        <f t="shared" si="5"/>
        <v>800488315</v>
      </c>
      <c r="E42" s="55">
        <f>+'[1]Receitas DGA IITrim 2024'!D25</f>
        <v>306628268</v>
      </c>
      <c r="F42" s="55"/>
      <c r="G42" s="62">
        <f t="shared" si="4"/>
        <v>306628268</v>
      </c>
      <c r="H42" s="56">
        <f t="shared" si="0"/>
        <v>0.3830515227445887</v>
      </c>
    </row>
    <row r="43" spans="1:8" ht="15" x14ac:dyDescent="0.25">
      <c r="A43" s="59" t="s">
        <v>66</v>
      </c>
      <c r="B43" s="54" t="s">
        <v>67</v>
      </c>
      <c r="C43" s="55">
        <v>327360000</v>
      </c>
      <c r="D43" s="55">
        <f t="shared" si="5"/>
        <v>327360000</v>
      </c>
      <c r="E43" s="55">
        <f>+'[1]Receitas DGA IITrim 2024'!D27</f>
        <v>142382424</v>
      </c>
      <c r="F43" s="55"/>
      <c r="G43" s="55">
        <f t="shared" si="4"/>
        <v>142382424</v>
      </c>
      <c r="H43" s="56">
        <f t="shared" si="0"/>
        <v>0.43494142228739002</v>
      </c>
    </row>
    <row r="44" spans="1:8" ht="15" x14ac:dyDescent="0.25">
      <c r="A44" s="59" t="s">
        <v>68</v>
      </c>
      <c r="B44" s="60" t="s">
        <v>69</v>
      </c>
      <c r="C44" s="55">
        <v>0</v>
      </c>
      <c r="D44" s="55">
        <f t="shared" si="5"/>
        <v>0</v>
      </c>
      <c r="E44" s="55"/>
      <c r="F44" s="55"/>
      <c r="G44" s="55">
        <f t="shared" si="4"/>
        <v>0</v>
      </c>
      <c r="H44" s="56">
        <v>0</v>
      </c>
    </row>
    <row r="45" spans="1:8" ht="15" x14ac:dyDescent="0.25">
      <c r="A45" s="48" t="s">
        <v>70</v>
      </c>
      <c r="B45" s="49" t="s">
        <v>71</v>
      </c>
      <c r="C45" s="51">
        <f>SUM(C46:C48)</f>
        <v>12914302665</v>
      </c>
      <c r="D45" s="51">
        <f>SUM(D46:D48)</f>
        <v>12914302665</v>
      </c>
      <c r="E45" s="51">
        <f>SUM(E46:E48)</f>
        <v>5284241230</v>
      </c>
      <c r="F45" s="51">
        <f>SUM(F46:F48)</f>
        <v>0</v>
      </c>
      <c r="G45" s="51">
        <f>SUM(G46:G48)</f>
        <v>5284241230</v>
      </c>
      <c r="H45" s="52">
        <f t="shared" si="0"/>
        <v>0.40917743428154352</v>
      </c>
    </row>
    <row r="46" spans="1:8" ht="15" x14ac:dyDescent="0.25">
      <c r="A46" s="59" t="s">
        <v>72</v>
      </c>
      <c r="B46" s="54" t="s">
        <v>73</v>
      </c>
      <c r="C46" s="55">
        <v>12366095065</v>
      </c>
      <c r="D46" s="55">
        <f>+C46</f>
        <v>12366095065</v>
      </c>
      <c r="E46" s="55">
        <f>+'[1]Receitas DGA IITrim 2024'!D18</f>
        <v>5077083007</v>
      </c>
      <c r="F46" s="55"/>
      <c r="G46" s="55">
        <f>+E46+F46</f>
        <v>5077083007</v>
      </c>
      <c r="H46" s="56">
        <f t="shared" si="0"/>
        <v>0.41056477249392714</v>
      </c>
    </row>
    <row r="47" spans="1:8" ht="15" x14ac:dyDescent="0.25">
      <c r="A47" s="59" t="s">
        <v>74</v>
      </c>
      <c r="B47" s="54" t="s">
        <v>75</v>
      </c>
      <c r="C47" s="55">
        <v>548207600</v>
      </c>
      <c r="D47" s="55">
        <f>+C47</f>
        <v>548207600</v>
      </c>
      <c r="E47" s="55">
        <f>+'[1]Receitas DGA IITrim 2024'!D26</f>
        <v>207158223</v>
      </c>
      <c r="F47" s="55"/>
      <c r="G47" s="62">
        <f>+E47+F47</f>
        <v>207158223</v>
      </c>
      <c r="H47" s="56">
        <f t="shared" si="0"/>
        <v>0.37788280023844983</v>
      </c>
    </row>
    <row r="48" spans="1:8" ht="15" x14ac:dyDescent="0.25">
      <c r="A48" s="59" t="s">
        <v>76</v>
      </c>
      <c r="B48" s="54" t="s">
        <v>77</v>
      </c>
      <c r="C48" s="55">
        <v>0</v>
      </c>
      <c r="D48" s="55">
        <f>+C48</f>
        <v>0</v>
      </c>
      <c r="E48" s="55"/>
      <c r="F48" s="55"/>
      <c r="G48" s="55">
        <f>+E48+F48</f>
        <v>0</v>
      </c>
      <c r="H48" s="56">
        <v>0</v>
      </c>
    </row>
    <row r="49" spans="1:8" ht="15" x14ac:dyDescent="0.25">
      <c r="A49" s="48" t="s">
        <v>78</v>
      </c>
      <c r="B49" s="49" t="s">
        <v>61</v>
      </c>
      <c r="C49" s="51">
        <f>SUM(C50:C53)</f>
        <v>941020000</v>
      </c>
      <c r="D49" s="51">
        <f>SUM(D50:D53)</f>
        <v>941020000</v>
      </c>
      <c r="E49" s="51">
        <f>SUM(E50:E53)</f>
        <v>481316580</v>
      </c>
      <c r="F49" s="51">
        <f>SUM(F50:F53)</f>
        <v>0</v>
      </c>
      <c r="G49" s="51">
        <f>SUM(G50:G53)</f>
        <v>481316580</v>
      </c>
      <c r="H49" s="52">
        <f t="shared" si="0"/>
        <v>0.5114839004484496</v>
      </c>
    </row>
    <row r="50" spans="1:8" ht="15" x14ac:dyDescent="0.25">
      <c r="A50" s="59" t="s">
        <v>79</v>
      </c>
      <c r="B50" s="54" t="s">
        <v>80</v>
      </c>
      <c r="C50" s="55">
        <v>876020000</v>
      </c>
      <c r="D50" s="55">
        <f>+C50</f>
        <v>876020000</v>
      </c>
      <c r="E50" s="55">
        <f>453606311+132350</f>
        <v>453738661</v>
      </c>
      <c r="F50" s="55"/>
      <c r="G50" s="55">
        <f>+E50+F50</f>
        <v>453738661</v>
      </c>
      <c r="H50" s="56">
        <f t="shared" si="0"/>
        <v>0.51795468254149446</v>
      </c>
    </row>
    <row r="51" spans="1:8" ht="15" x14ac:dyDescent="0.25">
      <c r="A51" s="59" t="s">
        <v>81</v>
      </c>
      <c r="B51" s="54" t="s">
        <v>82</v>
      </c>
      <c r="C51" s="55">
        <v>0</v>
      </c>
      <c r="D51" s="55">
        <f>+C51</f>
        <v>0</v>
      </c>
      <c r="E51" s="55"/>
      <c r="F51" s="55"/>
      <c r="G51" s="55">
        <f>+E51+F51</f>
        <v>0</v>
      </c>
      <c r="H51" s="56">
        <v>0</v>
      </c>
    </row>
    <row r="52" spans="1:8" ht="15" x14ac:dyDescent="0.25">
      <c r="A52" s="63" t="s">
        <v>79</v>
      </c>
      <c r="B52" s="54" t="s">
        <v>83</v>
      </c>
      <c r="C52" s="55">
        <v>0</v>
      </c>
      <c r="D52" s="55">
        <v>0</v>
      </c>
      <c r="E52" s="55">
        <v>0</v>
      </c>
      <c r="F52" s="55"/>
      <c r="G52" s="55">
        <f>+E52+F52</f>
        <v>0</v>
      </c>
      <c r="H52" s="56">
        <v>0</v>
      </c>
    </row>
    <row r="53" spans="1:8" ht="15" x14ac:dyDescent="0.25">
      <c r="A53" s="63" t="s">
        <v>84</v>
      </c>
      <c r="B53" s="54" t="s">
        <v>85</v>
      </c>
      <c r="C53" s="55">
        <v>65000000</v>
      </c>
      <c r="D53" s="55">
        <f>+C53</f>
        <v>65000000</v>
      </c>
      <c r="E53" s="55">
        <v>27577919</v>
      </c>
      <c r="F53" s="55"/>
      <c r="G53" s="62">
        <f>+E53+F53</f>
        <v>27577919</v>
      </c>
      <c r="H53" s="56">
        <f t="shared" si="0"/>
        <v>0.42427567692307694</v>
      </c>
    </row>
    <row r="54" spans="1:8" ht="15" x14ac:dyDescent="0.25">
      <c r="A54" s="64" t="s">
        <v>86</v>
      </c>
      <c r="B54" s="65" t="s">
        <v>87</v>
      </c>
      <c r="C54" s="66">
        <f>+C55</f>
        <v>55764114</v>
      </c>
      <c r="D54" s="66">
        <f>+D55</f>
        <v>55764114</v>
      </c>
      <c r="E54" s="66">
        <f>+E55</f>
        <v>38204938</v>
      </c>
      <c r="F54" s="66">
        <f>+F55</f>
        <v>0</v>
      </c>
      <c r="G54" s="66">
        <f>+G55</f>
        <v>38204938</v>
      </c>
      <c r="H54" s="67">
        <f t="shared" si="0"/>
        <v>0.6851169194582738</v>
      </c>
    </row>
    <row r="55" spans="1:8" ht="15" x14ac:dyDescent="0.25">
      <c r="A55" s="48" t="s">
        <v>88</v>
      </c>
      <c r="B55" s="49" t="s">
        <v>89</v>
      </c>
      <c r="C55" s="50">
        <f>SUM(C56:C60)</f>
        <v>55764114</v>
      </c>
      <c r="D55" s="50">
        <f>SUM(D56:D60)</f>
        <v>55764114</v>
      </c>
      <c r="E55" s="51">
        <f>SUM(E56:E60)</f>
        <v>38204938</v>
      </c>
      <c r="F55" s="51">
        <f>SUM(F56:F60)</f>
        <v>0</v>
      </c>
      <c r="G55" s="51">
        <f>SUM(G56:G60)</f>
        <v>38204938</v>
      </c>
      <c r="H55" s="52">
        <f t="shared" si="0"/>
        <v>0.6851169194582738</v>
      </c>
    </row>
    <row r="56" spans="1:8" s="61" customFormat="1" ht="15" x14ac:dyDescent="0.25">
      <c r="A56" s="68" t="s">
        <v>90</v>
      </c>
      <c r="B56" s="54" t="s">
        <v>91</v>
      </c>
      <c r="C56" s="55">
        <v>37923</v>
      </c>
      <c r="D56" s="55">
        <f>+C56</f>
        <v>37923</v>
      </c>
      <c r="E56" s="55">
        <v>58918</v>
      </c>
      <c r="F56" s="55">
        <v>0</v>
      </c>
      <c r="G56" s="55">
        <f>+E56+F56</f>
        <v>58918</v>
      </c>
      <c r="H56" s="56">
        <f t="shared" si="0"/>
        <v>1.5536218126203096</v>
      </c>
    </row>
    <row r="57" spans="1:8" ht="15" x14ac:dyDescent="0.25">
      <c r="A57" s="68" t="s">
        <v>92</v>
      </c>
      <c r="B57" s="54" t="s">
        <v>93</v>
      </c>
      <c r="C57" s="55">
        <v>55238435</v>
      </c>
      <c r="D57" s="55">
        <f>+C57</f>
        <v>55238435</v>
      </c>
      <c r="E57" s="55">
        <v>37899032</v>
      </c>
      <c r="F57" s="55"/>
      <c r="G57" s="55">
        <f>+E57+F57</f>
        <v>37899032</v>
      </c>
      <c r="H57" s="56">
        <f t="shared" si="0"/>
        <v>0.68609894541726246</v>
      </c>
    </row>
    <row r="58" spans="1:8" ht="15" x14ac:dyDescent="0.25">
      <c r="A58" s="68" t="s">
        <v>94</v>
      </c>
      <c r="B58" s="54" t="s">
        <v>95</v>
      </c>
      <c r="C58" s="55">
        <v>0</v>
      </c>
      <c r="D58" s="55">
        <f>+C58</f>
        <v>0</v>
      </c>
      <c r="E58" s="55"/>
      <c r="F58" s="55"/>
      <c r="G58" s="55">
        <f>+E58+F58</f>
        <v>0</v>
      </c>
      <c r="H58" s="56">
        <v>0</v>
      </c>
    </row>
    <row r="59" spans="1:8" ht="15" x14ac:dyDescent="0.25">
      <c r="A59" s="70" t="s">
        <v>96</v>
      </c>
      <c r="B59" s="54" t="s">
        <v>97</v>
      </c>
      <c r="C59" s="55">
        <v>0</v>
      </c>
      <c r="D59" s="55">
        <f>+C59</f>
        <v>0</v>
      </c>
      <c r="E59" s="55">
        <v>0</v>
      </c>
      <c r="F59" s="55"/>
      <c r="G59" s="55">
        <f>+E59+F59</f>
        <v>0</v>
      </c>
      <c r="H59" s="56">
        <v>0</v>
      </c>
    </row>
    <row r="60" spans="1:8" ht="15" x14ac:dyDescent="0.25">
      <c r="A60" s="70" t="s">
        <v>98</v>
      </c>
      <c r="B60" s="54" t="s">
        <v>99</v>
      </c>
      <c r="C60" s="55">
        <v>487756</v>
      </c>
      <c r="D60" s="55">
        <f>+C60</f>
        <v>487756</v>
      </c>
      <c r="E60" s="55">
        <v>246988</v>
      </c>
      <c r="F60" s="55"/>
      <c r="G60" s="55">
        <f>+E60+F60</f>
        <v>246988</v>
      </c>
      <c r="H60" s="56">
        <f t="shared" si="0"/>
        <v>0.5063761388891167</v>
      </c>
    </row>
    <row r="61" spans="1:8" ht="15" x14ac:dyDescent="0.25">
      <c r="A61" s="71" t="s">
        <v>100</v>
      </c>
      <c r="B61" s="65" t="s">
        <v>101</v>
      </c>
      <c r="C61" s="66">
        <f>+C62+C73+C76</f>
        <v>6409717111</v>
      </c>
      <c r="D61" s="66">
        <f>+D62+D73+D76</f>
        <v>7855865045</v>
      </c>
      <c r="E61" s="66">
        <f>+E62+E73+E76</f>
        <v>554294478</v>
      </c>
      <c r="F61" s="66">
        <f>+F62+F73+F76</f>
        <v>249055533</v>
      </c>
      <c r="G61" s="66">
        <f>+G62+G73+G76</f>
        <v>803350011</v>
      </c>
      <c r="H61" s="67">
        <f t="shared" si="0"/>
        <v>0.10226117765494278</v>
      </c>
    </row>
    <row r="62" spans="1:8" ht="15" x14ac:dyDescent="0.25">
      <c r="A62" s="72" t="s">
        <v>102</v>
      </c>
      <c r="B62" s="73" t="s">
        <v>103</v>
      </c>
      <c r="C62" s="50">
        <f>+C63+C68</f>
        <v>5401569910</v>
      </c>
      <c r="D62" s="50">
        <f>+D63+D68</f>
        <v>6847717844</v>
      </c>
      <c r="E62" s="50">
        <f>+E63+E68</f>
        <v>458933741</v>
      </c>
      <c r="F62" s="50">
        <f>+F63+F68</f>
        <v>65395855</v>
      </c>
      <c r="G62" s="50">
        <f>+G63+G68</f>
        <v>524329596</v>
      </c>
      <c r="H62" s="74">
        <f t="shared" si="0"/>
        <v>7.6569976734572942E-2</v>
      </c>
    </row>
    <row r="63" spans="1:8" ht="15" x14ac:dyDescent="0.25">
      <c r="A63" s="68" t="s">
        <v>104</v>
      </c>
      <c r="B63" s="49" t="s">
        <v>105</v>
      </c>
      <c r="C63" s="51">
        <f>SUM(C64:C67)</f>
        <v>3885459689</v>
      </c>
      <c r="D63" s="51">
        <f>SUM(D64:D67)</f>
        <v>3885459689</v>
      </c>
      <c r="E63" s="51">
        <f>SUM(E64:E67)</f>
        <v>354624488</v>
      </c>
      <c r="F63" s="51">
        <f>SUM(F64:F67)</f>
        <v>65395855</v>
      </c>
      <c r="G63" s="51">
        <f>SUM(G64:G67)</f>
        <v>420020343</v>
      </c>
      <c r="H63" s="56">
        <f t="shared" si="0"/>
        <v>0.10810055350441701</v>
      </c>
    </row>
    <row r="64" spans="1:8" ht="15" x14ac:dyDescent="0.25">
      <c r="A64" s="68" t="s">
        <v>106</v>
      </c>
      <c r="B64" s="54" t="s">
        <v>107</v>
      </c>
      <c r="C64" s="55">
        <v>1189500000</v>
      </c>
      <c r="D64" s="55">
        <f>+C64</f>
        <v>1189500000</v>
      </c>
      <c r="E64" s="55"/>
      <c r="F64" s="55"/>
      <c r="G64" s="55">
        <f>+E64+F64</f>
        <v>0</v>
      </c>
      <c r="H64" s="56">
        <f t="shared" si="0"/>
        <v>0</v>
      </c>
    </row>
    <row r="65" spans="1:8" ht="15" x14ac:dyDescent="0.25">
      <c r="A65" s="68" t="s">
        <v>108</v>
      </c>
      <c r="B65" s="54" t="s">
        <v>109</v>
      </c>
      <c r="C65" s="55">
        <v>214493140</v>
      </c>
      <c r="D65" s="55">
        <f>+C65</f>
        <v>214493140</v>
      </c>
      <c r="E65" s="55">
        <v>61132500</v>
      </c>
      <c r="F65" s="55"/>
      <c r="G65" s="55">
        <f>+E65+F65</f>
        <v>61132500</v>
      </c>
      <c r="H65" s="56">
        <f t="shared" si="0"/>
        <v>0.28500911497682396</v>
      </c>
    </row>
    <row r="66" spans="1:8" ht="15" x14ac:dyDescent="0.25">
      <c r="A66" s="68" t="s">
        <v>110</v>
      </c>
      <c r="B66" s="54" t="s">
        <v>111</v>
      </c>
      <c r="C66" s="55">
        <v>2481466549</v>
      </c>
      <c r="D66" s="55">
        <f>+C66</f>
        <v>2481466549</v>
      </c>
      <c r="E66" s="55">
        <v>293491988</v>
      </c>
      <c r="F66" s="55">
        <f>+'[1]Mapa V(a) Receitas FSAs   '!AV10</f>
        <v>65395855</v>
      </c>
      <c r="G66" s="55">
        <f>+E66+F66</f>
        <v>358887843</v>
      </c>
      <c r="H66" s="56">
        <f t="shared" si="0"/>
        <v>0.14462731449860863</v>
      </c>
    </row>
    <row r="67" spans="1:8" ht="15" x14ac:dyDescent="0.25">
      <c r="A67" s="68" t="s">
        <v>112</v>
      </c>
      <c r="B67" s="54" t="s">
        <v>113</v>
      </c>
      <c r="C67" s="55">
        <v>0</v>
      </c>
      <c r="D67" s="55">
        <f>+C67</f>
        <v>0</v>
      </c>
      <c r="E67" s="55"/>
      <c r="F67" s="55"/>
      <c r="G67" s="55">
        <f>+E67+F67</f>
        <v>0</v>
      </c>
      <c r="H67" s="56">
        <v>0</v>
      </c>
    </row>
    <row r="68" spans="1:8" ht="15" x14ac:dyDescent="0.25">
      <c r="A68" s="68" t="s">
        <v>114</v>
      </c>
      <c r="B68" s="49" t="s">
        <v>115</v>
      </c>
      <c r="C68" s="51">
        <f>SUM(C69:C72)</f>
        <v>1516110221</v>
      </c>
      <c r="D68" s="51">
        <f>SUM(D69:D72)</f>
        <v>2962258155</v>
      </c>
      <c r="E68" s="51">
        <f>SUM(E69:E72)</f>
        <v>104309253</v>
      </c>
      <c r="F68" s="51">
        <f>SUM(F69:F72)</f>
        <v>0</v>
      </c>
      <c r="G68" s="51">
        <f>SUM(G69:G72)</f>
        <v>104309253</v>
      </c>
      <c r="H68" s="52">
        <f t="shared" si="0"/>
        <v>3.521274903874811E-2</v>
      </c>
    </row>
    <row r="69" spans="1:8" ht="15" x14ac:dyDescent="0.25">
      <c r="A69" s="68" t="s">
        <v>116</v>
      </c>
      <c r="B69" s="54" t="s">
        <v>107</v>
      </c>
      <c r="C69" s="55">
        <v>220530000</v>
      </c>
      <c r="D69" s="55">
        <f>+C69</f>
        <v>220530000</v>
      </c>
      <c r="E69" s="55">
        <v>55132500</v>
      </c>
      <c r="F69" s="55"/>
      <c r="G69" s="55">
        <f>+E69+F69</f>
        <v>55132500</v>
      </c>
      <c r="H69" s="56">
        <f t="shared" si="0"/>
        <v>0.25</v>
      </c>
    </row>
    <row r="70" spans="1:8" ht="13.5" customHeight="1" x14ac:dyDescent="0.25">
      <c r="A70" s="68" t="s">
        <v>117</v>
      </c>
      <c r="B70" s="54" t="s">
        <v>109</v>
      </c>
      <c r="C70" s="55">
        <v>0</v>
      </c>
      <c r="D70" s="55">
        <f>+C70</f>
        <v>0</v>
      </c>
      <c r="E70" s="55">
        <v>49176753</v>
      </c>
      <c r="F70" s="55"/>
      <c r="G70" s="55">
        <f>+E70+F70</f>
        <v>49176753</v>
      </c>
      <c r="H70" s="56">
        <v>0</v>
      </c>
    </row>
    <row r="71" spans="1:8" s="76" customFormat="1" ht="15" x14ac:dyDescent="0.25">
      <c r="A71" s="70" t="s">
        <v>118</v>
      </c>
      <c r="B71" s="69" t="s">
        <v>111</v>
      </c>
      <c r="C71" s="62">
        <v>1295580221</v>
      </c>
      <c r="D71" s="62">
        <f>+C71+432381600+1013766334</f>
        <v>2741728155</v>
      </c>
      <c r="E71" s="62"/>
      <c r="F71" s="62">
        <f>+'[1]Mapa V(a) Receitas FSAs   '!AV11</f>
        <v>0</v>
      </c>
      <c r="G71" s="62">
        <f>+E71+F71</f>
        <v>0</v>
      </c>
      <c r="H71" s="75">
        <f t="shared" si="0"/>
        <v>0</v>
      </c>
    </row>
    <row r="72" spans="1:8" ht="15" x14ac:dyDescent="0.25">
      <c r="A72" s="68" t="s">
        <v>119</v>
      </c>
      <c r="B72" s="54" t="s">
        <v>113</v>
      </c>
      <c r="C72" s="55">
        <v>0</v>
      </c>
      <c r="D72" s="55">
        <f>+C72</f>
        <v>0</v>
      </c>
      <c r="E72" s="55"/>
      <c r="F72" s="55"/>
      <c r="G72" s="55">
        <f>+E72+F72</f>
        <v>0</v>
      </c>
      <c r="H72" s="56">
        <v>0</v>
      </c>
    </row>
    <row r="73" spans="1:8" ht="15" x14ac:dyDescent="0.25">
      <c r="A73" s="77" t="s">
        <v>120</v>
      </c>
      <c r="B73" s="49" t="s">
        <v>121</v>
      </c>
      <c r="C73" s="51">
        <f>SUM(C74:C75)</f>
        <v>521275926</v>
      </c>
      <c r="D73" s="51">
        <f>SUM(D74:D75)</f>
        <v>521275926</v>
      </c>
      <c r="E73" s="51">
        <f>SUM(E74:E75)</f>
        <v>60236236</v>
      </c>
      <c r="F73" s="51">
        <f>SUM(F74:F75)</f>
        <v>29179844</v>
      </c>
      <c r="G73" s="51">
        <f>SUM(G74:G75)</f>
        <v>89416080</v>
      </c>
      <c r="H73" s="52">
        <f t="shared" si="0"/>
        <v>0.1715331085518037</v>
      </c>
    </row>
    <row r="74" spans="1:8" ht="15" x14ac:dyDescent="0.25">
      <c r="A74" s="68" t="s">
        <v>122</v>
      </c>
      <c r="B74" s="54" t="s">
        <v>105</v>
      </c>
      <c r="C74" s="55">
        <v>516275926</v>
      </c>
      <c r="D74" s="55">
        <f>+C74</f>
        <v>516275926</v>
      </c>
      <c r="E74" s="55">
        <v>60236236</v>
      </c>
      <c r="F74" s="55">
        <f>+'[1]Mapa V(a) Receitas FSAs   '!AV13</f>
        <v>29179844</v>
      </c>
      <c r="G74" s="55">
        <f>+E74+F74</f>
        <v>89416080</v>
      </c>
      <c r="H74" s="56">
        <f t="shared" si="0"/>
        <v>0.17319436273695241</v>
      </c>
    </row>
    <row r="75" spans="1:8" ht="15" x14ac:dyDescent="0.25">
      <c r="A75" s="68" t="s">
        <v>123</v>
      </c>
      <c r="B75" s="54" t="s">
        <v>115</v>
      </c>
      <c r="C75" s="55">
        <v>5000000</v>
      </c>
      <c r="D75" s="55">
        <f>+C75</f>
        <v>5000000</v>
      </c>
      <c r="E75" s="55"/>
      <c r="F75" s="55"/>
      <c r="G75" s="55">
        <f>+E75+F75</f>
        <v>0</v>
      </c>
      <c r="H75" s="56">
        <f t="shared" ref="H75:H138" si="6">+G75/D75</f>
        <v>0</v>
      </c>
    </row>
    <row r="76" spans="1:8" ht="15" x14ac:dyDescent="0.25">
      <c r="A76" s="77" t="s">
        <v>124</v>
      </c>
      <c r="B76" s="49" t="s">
        <v>125</v>
      </c>
      <c r="C76" s="51">
        <f>+C77+C82</f>
        <v>486871275</v>
      </c>
      <c r="D76" s="51">
        <f>+D77+D82</f>
        <v>486871275</v>
      </c>
      <c r="E76" s="51">
        <f>+E77+E82</f>
        <v>35124501</v>
      </c>
      <c r="F76" s="51">
        <f>+F77+F82</f>
        <v>154479834</v>
      </c>
      <c r="G76" s="51">
        <f>+G77+G82</f>
        <v>189604335</v>
      </c>
      <c r="H76" s="52">
        <f t="shared" si="6"/>
        <v>0.38943421954807256</v>
      </c>
    </row>
    <row r="77" spans="1:8" ht="15" x14ac:dyDescent="0.25">
      <c r="A77" s="77" t="s">
        <v>126</v>
      </c>
      <c r="B77" s="49" t="s">
        <v>105</v>
      </c>
      <c r="C77" s="51">
        <f>+C78+C81+C79+C80</f>
        <v>486871275</v>
      </c>
      <c r="D77" s="51">
        <f>+D78+D81+D79+D80</f>
        <v>486871275</v>
      </c>
      <c r="E77" s="51">
        <f>+E78+E81+E79+E80</f>
        <v>35124501</v>
      </c>
      <c r="F77" s="51">
        <f>+F78+F81+F79+F80</f>
        <v>154479834</v>
      </c>
      <c r="G77" s="51">
        <f>+G78+G81+G79+G80</f>
        <v>189604335</v>
      </c>
      <c r="H77" s="52">
        <f t="shared" si="6"/>
        <v>0.38943421954807256</v>
      </c>
    </row>
    <row r="78" spans="1:8" ht="15" x14ac:dyDescent="0.25">
      <c r="A78" s="70" t="s">
        <v>127</v>
      </c>
      <c r="B78" s="54" t="s">
        <v>128</v>
      </c>
      <c r="C78" s="55">
        <v>25982696</v>
      </c>
      <c r="D78" s="55">
        <f>+C78</f>
        <v>25982696</v>
      </c>
      <c r="E78" s="55">
        <v>750</v>
      </c>
      <c r="F78" s="55"/>
      <c r="G78" s="55">
        <f>+E78+F78</f>
        <v>750</v>
      </c>
      <c r="H78" s="56">
        <f t="shared" si="6"/>
        <v>2.8865364856672302E-5</v>
      </c>
    </row>
    <row r="79" spans="1:8" ht="15" x14ac:dyDescent="0.25">
      <c r="A79" s="70" t="s">
        <v>129</v>
      </c>
      <c r="B79" s="54" t="s">
        <v>130</v>
      </c>
      <c r="C79" s="55">
        <v>180000</v>
      </c>
      <c r="D79" s="55">
        <f>+C79</f>
        <v>180000</v>
      </c>
      <c r="E79" s="55"/>
      <c r="F79" s="55"/>
      <c r="G79" s="55">
        <f>+E79+F79</f>
        <v>0</v>
      </c>
      <c r="H79" s="56">
        <f t="shared" si="6"/>
        <v>0</v>
      </c>
    </row>
    <row r="80" spans="1:8" ht="15" x14ac:dyDescent="0.25">
      <c r="A80" s="70" t="s">
        <v>131</v>
      </c>
      <c r="B80" s="54" t="s">
        <v>132</v>
      </c>
      <c r="C80" s="55">
        <v>0</v>
      </c>
      <c r="D80" s="55">
        <f>+C80</f>
        <v>0</v>
      </c>
      <c r="E80" s="55">
        <v>0</v>
      </c>
      <c r="F80" s="55"/>
      <c r="G80" s="55">
        <f>+E80+F80</f>
        <v>0</v>
      </c>
      <c r="H80" s="56">
        <v>0</v>
      </c>
    </row>
    <row r="81" spans="1:9" ht="15" x14ac:dyDescent="0.25">
      <c r="A81" s="70" t="s">
        <v>133</v>
      </c>
      <c r="B81" s="54" t="s">
        <v>113</v>
      </c>
      <c r="C81" s="55">
        <v>460708579</v>
      </c>
      <c r="D81" s="55">
        <f>+C81</f>
        <v>460708579</v>
      </c>
      <c r="E81" s="55">
        <f>125751+34998000</f>
        <v>35123751</v>
      </c>
      <c r="F81" s="55">
        <f>+'[1]Mapa V(a) Receitas FSAs   '!AV15</f>
        <v>154479834</v>
      </c>
      <c r="G81" s="55">
        <f>+E81+F81</f>
        <v>189603585</v>
      </c>
      <c r="H81" s="56">
        <f t="shared" si="6"/>
        <v>0.41154776282123456</v>
      </c>
    </row>
    <row r="82" spans="1:9" ht="15" x14ac:dyDescent="0.25">
      <c r="A82" s="72" t="s">
        <v>134</v>
      </c>
      <c r="B82" s="49" t="s">
        <v>115</v>
      </c>
      <c r="C82" s="51">
        <v>0</v>
      </c>
      <c r="D82" s="50">
        <f>+C82</f>
        <v>0</v>
      </c>
      <c r="E82" s="51">
        <v>0</v>
      </c>
      <c r="F82" s="51">
        <v>0</v>
      </c>
      <c r="G82" s="51">
        <f>+E82+F82</f>
        <v>0</v>
      </c>
      <c r="H82" s="52">
        <v>0</v>
      </c>
    </row>
    <row r="83" spans="1:9" ht="15" x14ac:dyDescent="0.25">
      <c r="A83" s="71" t="s">
        <v>135</v>
      </c>
      <c r="B83" s="65" t="s">
        <v>136</v>
      </c>
      <c r="C83" s="66">
        <f>+C84+C98+C176+C186+C190</f>
        <v>15303104911</v>
      </c>
      <c r="D83" s="66">
        <f>+D84+D98+D176+D186+D190</f>
        <v>15303104911</v>
      </c>
      <c r="E83" s="66">
        <f>+E84+E98+E176+E186+E190</f>
        <v>3030454567</v>
      </c>
      <c r="F83" s="66">
        <f>+F84+F98+F176+F186+F190</f>
        <v>895663393</v>
      </c>
      <c r="G83" s="66">
        <f>+G84+G98+G176+G186+G190</f>
        <v>3926117960</v>
      </c>
      <c r="H83" s="78">
        <f t="shared" si="6"/>
        <v>0.25655695251607885</v>
      </c>
    </row>
    <row r="84" spans="1:9" ht="15" x14ac:dyDescent="0.25">
      <c r="A84" s="77" t="s">
        <v>137</v>
      </c>
      <c r="B84" s="49" t="s">
        <v>138</v>
      </c>
      <c r="C84" s="51">
        <f>SUM(C85:C89)</f>
        <v>4618684170</v>
      </c>
      <c r="D84" s="51">
        <f>SUM(D85:D89)</f>
        <v>4618684170</v>
      </c>
      <c r="E84" s="51">
        <f>SUM(E85:E89)</f>
        <v>309235177</v>
      </c>
      <c r="F84" s="51">
        <f>SUM(F85:F89)</f>
        <v>164274130</v>
      </c>
      <c r="G84" s="51">
        <f>SUM(G85:G89)</f>
        <v>473509307</v>
      </c>
      <c r="H84" s="52">
        <f t="shared" si="6"/>
        <v>0.10252039099698822</v>
      </c>
      <c r="I84" s="6"/>
    </row>
    <row r="85" spans="1:9" ht="15" x14ac:dyDescent="0.25">
      <c r="A85" s="68" t="s">
        <v>139</v>
      </c>
      <c r="B85" s="54" t="s">
        <v>140</v>
      </c>
      <c r="C85" s="55">
        <v>224111454</v>
      </c>
      <c r="D85" s="55">
        <f>+C85</f>
        <v>224111454</v>
      </c>
      <c r="E85" s="55"/>
      <c r="F85" s="55"/>
      <c r="G85" s="55">
        <f>+E85+F85</f>
        <v>0</v>
      </c>
      <c r="H85" s="56">
        <f t="shared" si="6"/>
        <v>0</v>
      </c>
    </row>
    <row r="86" spans="1:9" ht="15" x14ac:dyDescent="0.25">
      <c r="A86" s="68" t="s">
        <v>141</v>
      </c>
      <c r="B86" s="54" t="s">
        <v>142</v>
      </c>
      <c r="C86" s="55">
        <v>1291502675</v>
      </c>
      <c r="D86" s="55">
        <f>+C86</f>
        <v>1291502675</v>
      </c>
      <c r="E86" s="55">
        <v>39363751</v>
      </c>
      <c r="F86" s="55"/>
      <c r="G86" s="55">
        <f>+E86+F86</f>
        <v>39363751</v>
      </c>
      <c r="H86" s="56">
        <f t="shared" si="6"/>
        <v>3.0479031721711302E-2</v>
      </c>
    </row>
    <row r="87" spans="1:9" ht="15" hidden="1" x14ac:dyDescent="0.25">
      <c r="A87" s="68" t="s">
        <v>143</v>
      </c>
      <c r="B87" s="54" t="s">
        <v>144</v>
      </c>
      <c r="C87" s="55">
        <v>0</v>
      </c>
      <c r="D87" s="55">
        <f>+C87</f>
        <v>0</v>
      </c>
      <c r="E87" s="55"/>
      <c r="F87" s="55"/>
      <c r="G87" s="55">
        <f>+E87+F87</f>
        <v>0</v>
      </c>
      <c r="H87" s="56" t="e">
        <f t="shared" si="6"/>
        <v>#DIV/0!</v>
      </c>
    </row>
    <row r="88" spans="1:9" ht="15" hidden="1" x14ac:dyDescent="0.25">
      <c r="A88" s="68" t="s">
        <v>145</v>
      </c>
      <c r="B88" s="54" t="s">
        <v>146</v>
      </c>
      <c r="C88" s="55">
        <v>0</v>
      </c>
      <c r="D88" s="55">
        <f>+C88</f>
        <v>0</v>
      </c>
      <c r="E88" s="55"/>
      <c r="F88" s="55"/>
      <c r="G88" s="55">
        <f>+E88+F88</f>
        <v>0</v>
      </c>
      <c r="H88" s="56" t="e">
        <f t="shared" si="6"/>
        <v>#DIV/0!</v>
      </c>
    </row>
    <row r="89" spans="1:9" ht="15" x14ac:dyDescent="0.25">
      <c r="A89" s="77" t="s">
        <v>147</v>
      </c>
      <c r="B89" s="79" t="s">
        <v>148</v>
      </c>
      <c r="C89" s="51">
        <f>SUM(C90:C97)</f>
        <v>3103070041</v>
      </c>
      <c r="D89" s="51">
        <f>SUM(D90:D97)</f>
        <v>3103070041</v>
      </c>
      <c r="E89" s="51">
        <f>SUM(E90:E97)</f>
        <v>269871426</v>
      </c>
      <c r="F89" s="51">
        <f>SUM(F90:F97)</f>
        <v>164274130</v>
      </c>
      <c r="G89" s="51">
        <f>SUM(G90:G97)</f>
        <v>434145556</v>
      </c>
      <c r="H89" s="52">
        <f t="shared" si="6"/>
        <v>0.13990839725296422</v>
      </c>
    </row>
    <row r="90" spans="1:9" ht="15" x14ac:dyDescent="0.25">
      <c r="A90" s="68" t="s">
        <v>149</v>
      </c>
      <c r="B90" s="54" t="s">
        <v>150</v>
      </c>
      <c r="C90" s="55">
        <v>31424000</v>
      </c>
      <c r="D90" s="55">
        <f t="shared" ref="D90:D97" si="7">+C90</f>
        <v>31424000</v>
      </c>
      <c r="E90" s="55"/>
      <c r="F90" s="55"/>
      <c r="G90" s="55">
        <f t="shared" ref="G90:G96" si="8">+E90+F90</f>
        <v>0</v>
      </c>
      <c r="H90" s="56">
        <f t="shared" si="6"/>
        <v>0</v>
      </c>
    </row>
    <row r="91" spans="1:9" ht="15" x14ac:dyDescent="0.25">
      <c r="A91" s="68" t="s">
        <v>151</v>
      </c>
      <c r="B91" s="54" t="s">
        <v>152</v>
      </c>
      <c r="C91" s="55"/>
      <c r="D91" s="55">
        <f t="shared" si="7"/>
        <v>0</v>
      </c>
      <c r="E91" s="55"/>
      <c r="F91" s="55"/>
      <c r="G91" s="55">
        <f t="shared" si="8"/>
        <v>0</v>
      </c>
      <c r="H91" s="56">
        <v>0</v>
      </c>
    </row>
    <row r="92" spans="1:9" ht="15" x14ac:dyDescent="0.25">
      <c r="A92" s="68" t="s">
        <v>153</v>
      </c>
      <c r="B92" s="54" t="s">
        <v>154</v>
      </c>
      <c r="C92" s="55">
        <v>375019633</v>
      </c>
      <c r="D92" s="55">
        <f t="shared" si="7"/>
        <v>375019633</v>
      </c>
      <c r="E92" s="55">
        <v>79737986</v>
      </c>
      <c r="F92" s="55">
        <f>+'[1]Mapa V(a) Receitas FSAs   '!AV20</f>
        <v>145902902</v>
      </c>
      <c r="G92" s="55">
        <f t="shared" si="8"/>
        <v>225640888</v>
      </c>
      <c r="H92" s="56">
        <f t="shared" si="6"/>
        <v>0.60167753403993118</v>
      </c>
    </row>
    <row r="93" spans="1:9" ht="15" x14ac:dyDescent="0.25">
      <c r="A93" s="68" t="s">
        <v>155</v>
      </c>
      <c r="B93" s="54" t="s">
        <v>156</v>
      </c>
      <c r="C93" s="55"/>
      <c r="D93" s="55">
        <f t="shared" si="7"/>
        <v>0</v>
      </c>
      <c r="E93" s="55"/>
      <c r="F93" s="55"/>
      <c r="G93" s="55">
        <f t="shared" si="8"/>
        <v>0</v>
      </c>
      <c r="H93" s="56">
        <v>0</v>
      </c>
    </row>
    <row r="94" spans="1:9" ht="15" x14ac:dyDescent="0.25">
      <c r="A94" s="68" t="s">
        <v>157</v>
      </c>
      <c r="B94" s="54" t="s">
        <v>158</v>
      </c>
      <c r="C94" s="55"/>
      <c r="D94" s="55">
        <f t="shared" si="7"/>
        <v>0</v>
      </c>
      <c r="E94" s="55">
        <v>457477</v>
      </c>
      <c r="F94" s="55"/>
      <c r="G94" s="55">
        <f t="shared" si="8"/>
        <v>457477</v>
      </c>
      <c r="H94" s="56">
        <v>0</v>
      </c>
    </row>
    <row r="95" spans="1:9" ht="15" x14ac:dyDescent="0.25">
      <c r="A95" s="68" t="s">
        <v>159</v>
      </c>
      <c r="B95" s="54" t="s">
        <v>160</v>
      </c>
      <c r="C95" s="55">
        <v>10362000</v>
      </c>
      <c r="D95" s="55">
        <f t="shared" si="7"/>
        <v>10362000</v>
      </c>
      <c r="E95" s="55">
        <v>4182800</v>
      </c>
      <c r="F95" s="55">
        <f>+'[1]Mapa V(a) Receitas FSAs   '!AV21</f>
        <v>1010699</v>
      </c>
      <c r="G95" s="55">
        <f t="shared" si="8"/>
        <v>5193499</v>
      </c>
      <c r="H95" s="56">
        <f t="shared" si="6"/>
        <v>0.50120623431769928</v>
      </c>
    </row>
    <row r="96" spans="1:9" ht="15" x14ac:dyDescent="0.25">
      <c r="A96" s="68" t="s">
        <v>161</v>
      </c>
      <c r="B96" s="54" t="s">
        <v>162</v>
      </c>
      <c r="C96" s="55">
        <v>92785870</v>
      </c>
      <c r="D96" s="55">
        <f t="shared" si="7"/>
        <v>92785870</v>
      </c>
      <c r="E96" s="55">
        <v>279000</v>
      </c>
      <c r="F96" s="55">
        <f>+'[1]Mapa V(a) Receitas FSAs   '!AV22</f>
        <v>16201768</v>
      </c>
      <c r="G96" s="55">
        <f t="shared" si="8"/>
        <v>16480768</v>
      </c>
      <c r="H96" s="56">
        <f t="shared" si="6"/>
        <v>0.17762152793307862</v>
      </c>
    </row>
    <row r="97" spans="1:8" ht="15" x14ac:dyDescent="0.25">
      <c r="A97" s="70" t="s">
        <v>163</v>
      </c>
      <c r="B97" s="54" t="s">
        <v>164</v>
      </c>
      <c r="C97" s="55">
        <v>2593478538</v>
      </c>
      <c r="D97" s="55">
        <f t="shared" si="7"/>
        <v>2593478538</v>
      </c>
      <c r="E97" s="55">
        <v>185214163</v>
      </c>
      <c r="F97" s="55">
        <f>+'[1]Mapa V(a) Receitas FSAs   '!AV23</f>
        <v>1158761</v>
      </c>
      <c r="G97" s="55">
        <f>+E97+F97</f>
        <v>186372924</v>
      </c>
      <c r="H97" s="56">
        <f t="shared" si="6"/>
        <v>7.1862142396491274E-2</v>
      </c>
    </row>
    <row r="98" spans="1:8" ht="15" x14ac:dyDescent="0.25">
      <c r="A98" s="72" t="s">
        <v>165</v>
      </c>
      <c r="B98" s="49" t="s">
        <v>166</v>
      </c>
      <c r="C98" s="51">
        <f>+C99+C108</f>
        <v>8258094422</v>
      </c>
      <c r="D98" s="51">
        <f>+D99+D108</f>
        <v>8258094422</v>
      </c>
      <c r="E98" s="51">
        <f>+E99+E108</f>
        <v>2353710377</v>
      </c>
      <c r="F98" s="51">
        <f>+F99+F108</f>
        <v>666872185</v>
      </c>
      <c r="G98" s="51">
        <f>+G99+G108</f>
        <v>3020582562</v>
      </c>
      <c r="H98" s="52">
        <f t="shared" si="6"/>
        <v>0.36577234500407363</v>
      </c>
    </row>
    <row r="99" spans="1:8" ht="15" x14ac:dyDescent="0.25">
      <c r="A99" s="70" t="s">
        <v>167</v>
      </c>
      <c r="B99" s="60" t="s">
        <v>168</v>
      </c>
      <c r="C99" s="55">
        <f>SUM(C100:C107)</f>
        <v>242139264</v>
      </c>
      <c r="D99" s="55">
        <f>SUM(D100:D107)</f>
        <v>242139264</v>
      </c>
      <c r="E99" s="55">
        <f>SUM(E100:E107)</f>
        <v>22444497</v>
      </c>
      <c r="F99" s="55">
        <f>SUM(F100:F107)</f>
        <v>28411503</v>
      </c>
      <c r="G99" s="55">
        <f>SUM(G100:G107)</f>
        <v>50856000</v>
      </c>
      <c r="H99" s="56">
        <f t="shared" si="6"/>
        <v>0.21002789535199048</v>
      </c>
    </row>
    <row r="100" spans="1:8" ht="15" x14ac:dyDescent="0.25">
      <c r="A100" s="68" t="s">
        <v>169</v>
      </c>
      <c r="B100" s="54" t="s">
        <v>170</v>
      </c>
      <c r="C100" s="55">
        <v>120500000</v>
      </c>
      <c r="D100" s="55">
        <f t="shared" ref="D100:D107" si="9">+C100</f>
        <v>120500000</v>
      </c>
      <c r="E100" s="55"/>
      <c r="F100" s="55">
        <f>+'[1]Mapa V(a) Receitas FSAs   '!AV25</f>
        <v>10587524</v>
      </c>
      <c r="G100" s="55">
        <f>+E100+F100</f>
        <v>10587524</v>
      </c>
      <c r="H100" s="56">
        <f t="shared" si="6"/>
        <v>8.7863269709543571E-2</v>
      </c>
    </row>
    <row r="101" spans="1:8" ht="15" x14ac:dyDescent="0.25">
      <c r="A101" s="68" t="s">
        <v>171</v>
      </c>
      <c r="B101" s="54" t="s">
        <v>172</v>
      </c>
      <c r="C101" s="55">
        <v>36000000</v>
      </c>
      <c r="D101" s="55">
        <f t="shared" si="9"/>
        <v>36000000</v>
      </c>
      <c r="E101" s="55"/>
      <c r="F101" s="55"/>
      <c r="G101" s="55">
        <f t="shared" ref="G101:G107" si="10">+E101+F101</f>
        <v>0</v>
      </c>
      <c r="H101" s="56">
        <f t="shared" si="6"/>
        <v>0</v>
      </c>
    </row>
    <row r="102" spans="1:8" ht="15" x14ac:dyDescent="0.25">
      <c r="A102" s="68" t="s">
        <v>173</v>
      </c>
      <c r="B102" s="54" t="s">
        <v>174</v>
      </c>
      <c r="C102" s="55">
        <v>47468770</v>
      </c>
      <c r="D102" s="55">
        <f t="shared" si="9"/>
        <v>47468770</v>
      </c>
      <c r="E102" s="55">
        <f>7435008+'[1]Receitas DGA IITrim 2024'!D22</f>
        <v>22432269</v>
      </c>
      <c r="F102" s="55">
        <f>+'[1]Mapa V(a) Receitas FSAs   '!AV26</f>
        <v>1249455</v>
      </c>
      <c r="G102" s="55">
        <f t="shared" si="10"/>
        <v>23681724</v>
      </c>
      <c r="H102" s="56">
        <f t="shared" si="6"/>
        <v>0.49889061797893647</v>
      </c>
    </row>
    <row r="103" spans="1:8" ht="15" x14ac:dyDescent="0.25">
      <c r="A103" s="68" t="s">
        <v>175</v>
      </c>
      <c r="B103" s="54" t="s">
        <v>176</v>
      </c>
      <c r="C103" s="55">
        <v>10000</v>
      </c>
      <c r="D103" s="55">
        <f t="shared" si="9"/>
        <v>10000</v>
      </c>
      <c r="E103" s="55"/>
      <c r="F103" s="55"/>
      <c r="G103" s="55">
        <f t="shared" si="10"/>
        <v>0</v>
      </c>
      <c r="H103" s="56">
        <f t="shared" si="6"/>
        <v>0</v>
      </c>
    </row>
    <row r="104" spans="1:8" ht="15" x14ac:dyDescent="0.25">
      <c r="A104" s="68" t="s">
        <v>177</v>
      </c>
      <c r="B104" s="54" t="s">
        <v>178</v>
      </c>
      <c r="C104" s="55">
        <v>10000</v>
      </c>
      <c r="D104" s="55">
        <f t="shared" si="9"/>
        <v>10000</v>
      </c>
      <c r="E104" s="55"/>
      <c r="F104" s="55"/>
      <c r="G104" s="55">
        <f t="shared" si="10"/>
        <v>0</v>
      </c>
      <c r="H104" s="56">
        <f t="shared" si="6"/>
        <v>0</v>
      </c>
    </row>
    <row r="105" spans="1:8" ht="15" x14ac:dyDescent="0.25">
      <c r="A105" s="68" t="s">
        <v>179</v>
      </c>
      <c r="B105" s="54" t="s">
        <v>180</v>
      </c>
      <c r="C105" s="55">
        <v>0</v>
      </c>
      <c r="D105" s="55">
        <f t="shared" si="9"/>
        <v>0</v>
      </c>
      <c r="E105" s="55"/>
      <c r="F105" s="55"/>
      <c r="G105" s="55">
        <f t="shared" si="10"/>
        <v>0</v>
      </c>
      <c r="H105" s="56">
        <v>0</v>
      </c>
    </row>
    <row r="106" spans="1:8" ht="15" x14ac:dyDescent="0.25">
      <c r="A106" s="68" t="s">
        <v>181</v>
      </c>
      <c r="B106" s="54" t="s">
        <v>182</v>
      </c>
      <c r="C106" s="55">
        <v>0</v>
      </c>
      <c r="D106" s="55">
        <f t="shared" si="9"/>
        <v>0</v>
      </c>
      <c r="E106" s="55"/>
      <c r="F106" s="55"/>
      <c r="G106" s="55">
        <f t="shared" si="10"/>
        <v>0</v>
      </c>
      <c r="H106" s="56">
        <v>0</v>
      </c>
    </row>
    <row r="107" spans="1:8" ht="15" x14ac:dyDescent="0.25">
      <c r="A107" s="68" t="s">
        <v>183</v>
      </c>
      <c r="B107" s="54" t="s">
        <v>113</v>
      </c>
      <c r="C107" s="55">
        <v>38150494</v>
      </c>
      <c r="D107" s="55">
        <f t="shared" si="9"/>
        <v>38150494</v>
      </c>
      <c r="E107" s="55">
        <v>12228</v>
      </c>
      <c r="F107" s="55">
        <f>+'[1]Mapa V(a) Receitas FSAs   '!AV27</f>
        <v>16574524</v>
      </c>
      <c r="G107" s="55">
        <f t="shared" si="10"/>
        <v>16586752</v>
      </c>
      <c r="H107" s="56">
        <f t="shared" si="6"/>
        <v>0.43477161789831609</v>
      </c>
    </row>
    <row r="108" spans="1:8" ht="15" x14ac:dyDescent="0.25">
      <c r="A108" s="72" t="s">
        <v>184</v>
      </c>
      <c r="B108" s="49" t="s">
        <v>185</v>
      </c>
      <c r="C108" s="51">
        <f>+C109+C156+C161+C166</f>
        <v>8015955158</v>
      </c>
      <c r="D108" s="51">
        <f>+D109+D156+D161+D166</f>
        <v>8015955158</v>
      </c>
      <c r="E108" s="51">
        <f>+E109+E156+E161+E166</f>
        <v>2331265880</v>
      </c>
      <c r="F108" s="51">
        <f>+F109+F156+F161+F166</f>
        <v>638460682</v>
      </c>
      <c r="G108" s="51">
        <f>+G109+G156+G161+G166</f>
        <v>2969726562</v>
      </c>
      <c r="H108" s="52">
        <f t="shared" si="6"/>
        <v>0.37047694297992478</v>
      </c>
    </row>
    <row r="109" spans="1:8" ht="15" x14ac:dyDescent="0.25">
      <c r="A109" s="72" t="s">
        <v>186</v>
      </c>
      <c r="B109" s="49" t="s">
        <v>187</v>
      </c>
      <c r="C109" s="51">
        <f>SUM(C110:C155)</f>
        <v>5142813702</v>
      </c>
      <c r="D109" s="51">
        <f>SUM(D110:D155)</f>
        <v>5142813702</v>
      </c>
      <c r="E109" s="51">
        <f>SUM(E110:E155)</f>
        <v>1701291153</v>
      </c>
      <c r="F109" s="51">
        <f>SUM(F110:F155)</f>
        <v>507109105</v>
      </c>
      <c r="G109" s="51">
        <f>SUM(G110:G155)</f>
        <v>2208400258</v>
      </c>
      <c r="H109" s="52">
        <f t="shared" si="6"/>
        <v>0.42941478847292686</v>
      </c>
    </row>
    <row r="110" spans="1:8" ht="15" x14ac:dyDescent="0.25">
      <c r="A110" s="70" t="s">
        <v>188</v>
      </c>
      <c r="B110" s="54" t="s">
        <v>189</v>
      </c>
      <c r="C110" s="55">
        <v>503021518</v>
      </c>
      <c r="D110" s="55">
        <f t="shared" ref="D110:D155" si="11">+C110</f>
        <v>503021518</v>
      </c>
      <c r="E110" s="55">
        <v>163396750</v>
      </c>
      <c r="F110" s="55">
        <f>+'[1]Mapa V(a) Receitas FSAs   '!AV30</f>
        <v>5600</v>
      </c>
      <c r="G110" s="62">
        <f t="shared" ref="G110:G154" si="12">+E110+F110</f>
        <v>163402350</v>
      </c>
      <c r="H110" s="56">
        <f t="shared" si="6"/>
        <v>0.32484167009332593</v>
      </c>
    </row>
    <row r="111" spans="1:8" ht="15" x14ac:dyDescent="0.25">
      <c r="A111" s="70" t="s">
        <v>190</v>
      </c>
      <c r="B111" s="54" t="s">
        <v>191</v>
      </c>
      <c r="C111" s="55">
        <v>23994442</v>
      </c>
      <c r="D111" s="55">
        <f t="shared" si="11"/>
        <v>23994442</v>
      </c>
      <c r="E111" s="55">
        <v>196193</v>
      </c>
      <c r="F111" s="55"/>
      <c r="G111" s="55">
        <f t="shared" si="12"/>
        <v>196193</v>
      </c>
      <c r="H111" s="56">
        <f t="shared" si="6"/>
        <v>8.1766018980562252E-3</v>
      </c>
    </row>
    <row r="112" spans="1:8" ht="15" x14ac:dyDescent="0.25">
      <c r="A112" s="68" t="s">
        <v>192</v>
      </c>
      <c r="B112" s="54" t="s">
        <v>193</v>
      </c>
      <c r="C112" s="55">
        <v>0</v>
      </c>
      <c r="D112" s="55">
        <f t="shared" si="11"/>
        <v>0</v>
      </c>
      <c r="E112" s="55"/>
      <c r="F112" s="55"/>
      <c r="G112" s="55">
        <f t="shared" si="12"/>
        <v>0</v>
      </c>
      <c r="H112" s="56">
        <v>0</v>
      </c>
    </row>
    <row r="113" spans="1:8" ht="15" x14ac:dyDescent="0.25">
      <c r="A113" s="68" t="s">
        <v>194</v>
      </c>
      <c r="B113" s="54" t="s">
        <v>195</v>
      </c>
      <c r="C113" s="55">
        <v>326034644</v>
      </c>
      <c r="D113" s="55">
        <f t="shared" si="11"/>
        <v>326034644</v>
      </c>
      <c r="E113" s="55">
        <v>67860902</v>
      </c>
      <c r="F113" s="55">
        <f>+'[1]Mapa V(a) Receitas FSAs   '!AV31</f>
        <v>2273050</v>
      </c>
      <c r="G113" s="55">
        <f t="shared" si="12"/>
        <v>70133952</v>
      </c>
      <c r="H113" s="56">
        <f t="shared" si="6"/>
        <v>0.21511196215086886</v>
      </c>
    </row>
    <row r="114" spans="1:8" ht="15" x14ac:dyDescent="0.25">
      <c r="A114" s="68" t="s">
        <v>196</v>
      </c>
      <c r="B114" s="54" t="s">
        <v>197</v>
      </c>
      <c r="C114" s="55">
        <v>0</v>
      </c>
      <c r="D114" s="55">
        <f t="shared" si="11"/>
        <v>0</v>
      </c>
      <c r="E114" s="55">
        <v>59358558</v>
      </c>
      <c r="F114" s="55"/>
      <c r="G114" s="55">
        <f t="shared" si="12"/>
        <v>59358558</v>
      </c>
      <c r="H114" s="56">
        <v>0</v>
      </c>
    </row>
    <row r="115" spans="1:8" ht="15" x14ac:dyDescent="0.25">
      <c r="A115" s="68" t="s">
        <v>198</v>
      </c>
      <c r="B115" s="54" t="s">
        <v>199</v>
      </c>
      <c r="C115" s="55">
        <v>0</v>
      </c>
      <c r="D115" s="55">
        <f t="shared" si="11"/>
        <v>0</v>
      </c>
      <c r="E115" s="55"/>
      <c r="F115" s="55"/>
      <c r="G115" s="55">
        <f t="shared" si="12"/>
        <v>0</v>
      </c>
      <c r="H115" s="56">
        <v>0</v>
      </c>
    </row>
    <row r="116" spans="1:8" ht="15" x14ac:dyDescent="0.25">
      <c r="A116" s="68" t="s">
        <v>200</v>
      </c>
      <c r="B116" s="54" t="s">
        <v>201</v>
      </c>
      <c r="C116" s="55">
        <v>0</v>
      </c>
      <c r="D116" s="55">
        <f t="shared" si="11"/>
        <v>0</v>
      </c>
      <c r="E116" s="55"/>
      <c r="F116" s="55"/>
      <c r="G116" s="55">
        <f t="shared" si="12"/>
        <v>0</v>
      </c>
      <c r="H116" s="56">
        <v>0</v>
      </c>
    </row>
    <row r="117" spans="1:8" ht="15" x14ac:dyDescent="0.25">
      <c r="A117" s="68" t="s">
        <v>202</v>
      </c>
      <c r="B117" s="54" t="s">
        <v>203</v>
      </c>
      <c r="C117" s="55">
        <v>85201929</v>
      </c>
      <c r="D117" s="55">
        <f t="shared" si="11"/>
        <v>85201929</v>
      </c>
      <c r="E117" s="55"/>
      <c r="F117" s="55">
        <f>+'[1]Mapa V(a) Receitas FSAs   '!AV32</f>
        <v>48869978</v>
      </c>
      <c r="G117" s="55">
        <f t="shared" si="12"/>
        <v>48869978</v>
      </c>
      <c r="H117" s="56">
        <f t="shared" si="6"/>
        <v>0.57357830478227789</v>
      </c>
    </row>
    <row r="118" spans="1:8" ht="15" x14ac:dyDescent="0.25">
      <c r="A118" s="68" t="s">
        <v>204</v>
      </c>
      <c r="B118" s="54" t="s">
        <v>205</v>
      </c>
      <c r="C118" s="55">
        <v>784311451</v>
      </c>
      <c r="D118" s="55">
        <f t="shared" si="11"/>
        <v>784311451</v>
      </c>
      <c r="E118" s="55">
        <v>15009095</v>
      </c>
      <c r="F118" s="55">
        <f>+'[1]Mapa V(a) Receitas FSAs   '!AV33</f>
        <v>239074890</v>
      </c>
      <c r="G118" s="55">
        <f t="shared" si="12"/>
        <v>254083985</v>
      </c>
      <c r="H118" s="56">
        <f t="shared" si="6"/>
        <v>0.32395802034516002</v>
      </c>
    </row>
    <row r="119" spans="1:8" ht="15" hidden="1" x14ac:dyDescent="0.25">
      <c r="A119" s="68" t="s">
        <v>206</v>
      </c>
      <c r="B119" s="54" t="s">
        <v>207</v>
      </c>
      <c r="C119" s="55">
        <v>0</v>
      </c>
      <c r="D119" s="55">
        <f t="shared" si="11"/>
        <v>0</v>
      </c>
      <c r="E119" s="55"/>
      <c r="F119" s="55"/>
      <c r="G119" s="55">
        <f t="shared" si="12"/>
        <v>0</v>
      </c>
      <c r="H119" s="56" t="e">
        <f t="shared" si="6"/>
        <v>#DIV/0!</v>
      </c>
    </row>
    <row r="120" spans="1:8" ht="15" hidden="1" x14ac:dyDescent="0.25">
      <c r="A120" s="68" t="s">
        <v>208</v>
      </c>
      <c r="B120" s="54" t="s">
        <v>209</v>
      </c>
      <c r="C120" s="55">
        <v>0</v>
      </c>
      <c r="D120" s="55">
        <f t="shared" si="11"/>
        <v>0</v>
      </c>
      <c r="E120" s="55"/>
      <c r="F120" s="55"/>
      <c r="G120" s="55">
        <f t="shared" si="12"/>
        <v>0</v>
      </c>
      <c r="H120" s="56" t="e">
        <f t="shared" si="6"/>
        <v>#DIV/0!</v>
      </c>
    </row>
    <row r="121" spans="1:8" ht="15" hidden="1" x14ac:dyDescent="0.25">
      <c r="A121" s="68" t="s">
        <v>210</v>
      </c>
      <c r="B121" s="54" t="s">
        <v>211</v>
      </c>
      <c r="C121" s="55">
        <v>0</v>
      </c>
      <c r="D121" s="55">
        <f t="shared" si="11"/>
        <v>0</v>
      </c>
      <c r="E121" s="55"/>
      <c r="F121" s="55"/>
      <c r="G121" s="55">
        <f t="shared" si="12"/>
        <v>0</v>
      </c>
      <c r="H121" s="56" t="e">
        <f t="shared" si="6"/>
        <v>#DIV/0!</v>
      </c>
    </row>
    <row r="122" spans="1:8" ht="15" hidden="1" x14ac:dyDescent="0.25">
      <c r="A122" s="68" t="s">
        <v>212</v>
      </c>
      <c r="B122" s="54" t="s">
        <v>213</v>
      </c>
      <c r="C122" s="55">
        <v>0</v>
      </c>
      <c r="D122" s="55">
        <f t="shared" si="11"/>
        <v>0</v>
      </c>
      <c r="E122" s="55"/>
      <c r="F122" s="55"/>
      <c r="G122" s="55">
        <f t="shared" si="12"/>
        <v>0</v>
      </c>
      <c r="H122" s="56" t="e">
        <f t="shared" si="6"/>
        <v>#DIV/0!</v>
      </c>
    </row>
    <row r="123" spans="1:8" ht="15" hidden="1" x14ac:dyDescent="0.25">
      <c r="A123" s="68" t="s">
        <v>214</v>
      </c>
      <c r="B123" s="54" t="s">
        <v>215</v>
      </c>
      <c r="C123" s="55">
        <v>0</v>
      </c>
      <c r="D123" s="55">
        <f t="shared" si="11"/>
        <v>0</v>
      </c>
      <c r="E123" s="55"/>
      <c r="F123" s="55"/>
      <c r="G123" s="55">
        <f t="shared" si="12"/>
        <v>0</v>
      </c>
      <c r="H123" s="56" t="e">
        <f t="shared" si="6"/>
        <v>#DIV/0!</v>
      </c>
    </row>
    <row r="124" spans="1:8" ht="15" hidden="1" x14ac:dyDescent="0.25">
      <c r="A124" s="68" t="s">
        <v>216</v>
      </c>
      <c r="B124" s="54" t="s">
        <v>217</v>
      </c>
      <c r="C124" s="55">
        <v>0</v>
      </c>
      <c r="D124" s="55">
        <f t="shared" si="11"/>
        <v>0</v>
      </c>
      <c r="E124" s="55"/>
      <c r="F124" s="55"/>
      <c r="G124" s="55">
        <f t="shared" si="12"/>
        <v>0</v>
      </c>
      <c r="H124" s="56" t="e">
        <f t="shared" si="6"/>
        <v>#DIV/0!</v>
      </c>
    </row>
    <row r="125" spans="1:8" ht="15" x14ac:dyDescent="0.25">
      <c r="A125" s="68" t="s">
        <v>218</v>
      </c>
      <c r="B125" s="54" t="s">
        <v>219</v>
      </c>
      <c r="C125" s="55">
        <v>8566334</v>
      </c>
      <c r="D125" s="55">
        <f t="shared" si="11"/>
        <v>8566334</v>
      </c>
      <c r="E125" s="55"/>
      <c r="F125" s="55"/>
      <c r="G125" s="55">
        <f t="shared" si="12"/>
        <v>0</v>
      </c>
      <c r="H125" s="56">
        <f t="shared" si="6"/>
        <v>0</v>
      </c>
    </row>
    <row r="126" spans="1:8" ht="15" x14ac:dyDescent="0.25">
      <c r="A126" s="68" t="s">
        <v>220</v>
      </c>
      <c r="B126" s="54" t="s">
        <v>221</v>
      </c>
      <c r="C126" s="55">
        <v>300000</v>
      </c>
      <c r="D126" s="55">
        <f t="shared" si="11"/>
        <v>300000</v>
      </c>
      <c r="E126" s="55"/>
      <c r="F126" s="55"/>
      <c r="G126" s="55">
        <f t="shared" si="12"/>
        <v>0</v>
      </c>
      <c r="H126" s="56">
        <f t="shared" si="6"/>
        <v>0</v>
      </c>
    </row>
    <row r="127" spans="1:8" ht="15" x14ac:dyDescent="0.25">
      <c r="A127" s="68" t="s">
        <v>222</v>
      </c>
      <c r="B127" s="54" t="s">
        <v>223</v>
      </c>
      <c r="C127" s="55">
        <v>0</v>
      </c>
      <c r="D127" s="55">
        <f t="shared" si="11"/>
        <v>0</v>
      </c>
      <c r="E127" s="55">
        <v>1138500</v>
      </c>
      <c r="F127" s="55"/>
      <c r="G127" s="55">
        <f t="shared" si="12"/>
        <v>1138500</v>
      </c>
      <c r="H127" s="56">
        <v>0</v>
      </c>
    </row>
    <row r="128" spans="1:8" ht="15" x14ac:dyDescent="0.25">
      <c r="A128" s="68" t="s">
        <v>224</v>
      </c>
      <c r="B128" s="54" t="s">
        <v>225</v>
      </c>
      <c r="C128" s="55">
        <v>2626171365</v>
      </c>
      <c r="D128" s="55">
        <f t="shared" si="11"/>
        <v>2626171365</v>
      </c>
      <c r="E128" s="55">
        <v>1280608399</v>
      </c>
      <c r="F128" s="55"/>
      <c r="G128" s="62">
        <f t="shared" si="12"/>
        <v>1280608399</v>
      </c>
      <c r="H128" s="56">
        <f t="shared" si="6"/>
        <v>0.48763322000504716</v>
      </c>
    </row>
    <row r="129" spans="1:8" ht="15" x14ac:dyDescent="0.25">
      <c r="A129" s="68" t="s">
        <v>226</v>
      </c>
      <c r="B129" s="54" t="s">
        <v>227</v>
      </c>
      <c r="C129" s="55">
        <v>0</v>
      </c>
      <c r="D129" s="55">
        <f t="shared" si="11"/>
        <v>0</v>
      </c>
      <c r="E129" s="55"/>
      <c r="F129" s="55"/>
      <c r="G129" s="62">
        <f t="shared" si="12"/>
        <v>0</v>
      </c>
      <c r="H129" s="56">
        <v>0</v>
      </c>
    </row>
    <row r="130" spans="1:8" ht="15" x14ac:dyDescent="0.25">
      <c r="A130" s="68" t="s">
        <v>228</v>
      </c>
      <c r="B130" s="54" t="s">
        <v>229</v>
      </c>
      <c r="C130" s="55">
        <v>0</v>
      </c>
      <c r="D130" s="55">
        <f t="shared" si="11"/>
        <v>0</v>
      </c>
      <c r="E130" s="55"/>
      <c r="F130" s="55"/>
      <c r="G130" s="62">
        <f t="shared" si="12"/>
        <v>0</v>
      </c>
      <c r="H130" s="56">
        <v>0</v>
      </c>
    </row>
    <row r="131" spans="1:8" ht="15" hidden="1" x14ac:dyDescent="0.25">
      <c r="A131" s="68" t="s">
        <v>230</v>
      </c>
      <c r="B131" s="54" t="s">
        <v>231</v>
      </c>
      <c r="C131" s="55">
        <v>0</v>
      </c>
      <c r="D131" s="55">
        <f t="shared" si="11"/>
        <v>0</v>
      </c>
      <c r="E131" s="55"/>
      <c r="F131" s="55"/>
      <c r="G131" s="62">
        <f t="shared" si="12"/>
        <v>0</v>
      </c>
      <c r="H131" s="56" t="e">
        <f t="shared" si="6"/>
        <v>#DIV/0!</v>
      </c>
    </row>
    <row r="132" spans="1:8" ht="15" hidden="1" x14ac:dyDescent="0.25">
      <c r="A132" s="68" t="s">
        <v>232</v>
      </c>
      <c r="B132" s="54" t="s">
        <v>233</v>
      </c>
      <c r="C132" s="55">
        <v>0</v>
      </c>
      <c r="D132" s="55">
        <f t="shared" si="11"/>
        <v>0</v>
      </c>
      <c r="E132" s="55"/>
      <c r="F132" s="55"/>
      <c r="G132" s="62">
        <f t="shared" si="12"/>
        <v>0</v>
      </c>
      <c r="H132" s="56" t="e">
        <f t="shared" si="6"/>
        <v>#DIV/0!</v>
      </c>
    </row>
    <row r="133" spans="1:8" ht="15" hidden="1" x14ac:dyDescent="0.25">
      <c r="A133" s="68" t="s">
        <v>234</v>
      </c>
      <c r="B133" s="54" t="s">
        <v>235</v>
      </c>
      <c r="C133" s="55">
        <v>0</v>
      </c>
      <c r="D133" s="55">
        <f t="shared" si="11"/>
        <v>0</v>
      </c>
      <c r="E133" s="55"/>
      <c r="F133" s="55"/>
      <c r="G133" s="62">
        <f t="shared" si="12"/>
        <v>0</v>
      </c>
      <c r="H133" s="56" t="e">
        <f t="shared" si="6"/>
        <v>#DIV/0!</v>
      </c>
    </row>
    <row r="134" spans="1:8" ht="15" hidden="1" x14ac:dyDescent="0.25">
      <c r="A134" s="68" t="s">
        <v>236</v>
      </c>
      <c r="B134" s="54" t="s">
        <v>237</v>
      </c>
      <c r="C134" s="55">
        <v>0</v>
      </c>
      <c r="D134" s="55">
        <f t="shared" si="11"/>
        <v>0</v>
      </c>
      <c r="E134" s="55"/>
      <c r="F134" s="55"/>
      <c r="G134" s="62">
        <f t="shared" si="12"/>
        <v>0</v>
      </c>
      <c r="H134" s="56" t="e">
        <f t="shared" si="6"/>
        <v>#DIV/0!</v>
      </c>
    </row>
    <row r="135" spans="1:8" ht="15" hidden="1" x14ac:dyDescent="0.25">
      <c r="A135" s="68" t="s">
        <v>238</v>
      </c>
      <c r="B135" s="54" t="s">
        <v>239</v>
      </c>
      <c r="C135" s="55">
        <v>0</v>
      </c>
      <c r="D135" s="55">
        <f t="shared" si="11"/>
        <v>0</v>
      </c>
      <c r="E135" s="55"/>
      <c r="F135" s="55"/>
      <c r="G135" s="62">
        <f t="shared" si="12"/>
        <v>0</v>
      </c>
      <c r="H135" s="56" t="e">
        <f t="shared" si="6"/>
        <v>#DIV/0!</v>
      </c>
    </row>
    <row r="136" spans="1:8" ht="15" hidden="1" x14ac:dyDescent="0.25">
      <c r="A136" s="68" t="s">
        <v>240</v>
      </c>
      <c r="B136" s="54" t="s">
        <v>241</v>
      </c>
      <c r="C136" s="55">
        <v>0</v>
      </c>
      <c r="D136" s="55">
        <f t="shared" si="11"/>
        <v>0</v>
      </c>
      <c r="E136" s="55"/>
      <c r="F136" s="55"/>
      <c r="G136" s="62">
        <f t="shared" si="12"/>
        <v>0</v>
      </c>
      <c r="H136" s="56" t="e">
        <f t="shared" si="6"/>
        <v>#DIV/0!</v>
      </c>
    </row>
    <row r="137" spans="1:8" ht="15" hidden="1" x14ac:dyDescent="0.25">
      <c r="A137" s="68" t="s">
        <v>242</v>
      </c>
      <c r="B137" s="54" t="s">
        <v>243</v>
      </c>
      <c r="C137" s="55">
        <v>0</v>
      </c>
      <c r="D137" s="55">
        <f t="shared" si="11"/>
        <v>0</v>
      </c>
      <c r="E137" s="55"/>
      <c r="F137" s="55"/>
      <c r="G137" s="62">
        <f t="shared" si="12"/>
        <v>0</v>
      </c>
      <c r="H137" s="56" t="e">
        <f t="shared" si="6"/>
        <v>#DIV/0!</v>
      </c>
    </row>
    <row r="138" spans="1:8" ht="15" hidden="1" x14ac:dyDescent="0.25">
      <c r="A138" s="68" t="s">
        <v>244</v>
      </c>
      <c r="B138" s="54" t="s">
        <v>245</v>
      </c>
      <c r="C138" s="55">
        <v>0</v>
      </c>
      <c r="D138" s="55">
        <f t="shared" si="11"/>
        <v>0</v>
      </c>
      <c r="E138" s="55"/>
      <c r="F138" s="55"/>
      <c r="G138" s="62">
        <f t="shared" si="12"/>
        <v>0</v>
      </c>
      <c r="H138" s="56" t="e">
        <f t="shared" si="6"/>
        <v>#DIV/0!</v>
      </c>
    </row>
    <row r="139" spans="1:8" ht="15" hidden="1" x14ac:dyDescent="0.25">
      <c r="A139" s="68" t="s">
        <v>246</v>
      </c>
      <c r="B139" s="54" t="s">
        <v>247</v>
      </c>
      <c r="C139" s="55">
        <v>0</v>
      </c>
      <c r="D139" s="55">
        <f t="shared" si="11"/>
        <v>0</v>
      </c>
      <c r="E139" s="55"/>
      <c r="F139" s="55"/>
      <c r="G139" s="62">
        <f t="shared" si="12"/>
        <v>0</v>
      </c>
      <c r="H139" s="56" t="e">
        <f t="shared" ref="H139:H203" si="13">+G139/D139</f>
        <v>#DIV/0!</v>
      </c>
    </row>
    <row r="140" spans="1:8" ht="15" hidden="1" x14ac:dyDescent="0.25">
      <c r="A140" s="68" t="s">
        <v>248</v>
      </c>
      <c r="B140" s="54" t="s">
        <v>249</v>
      </c>
      <c r="C140" s="55">
        <v>0</v>
      </c>
      <c r="D140" s="55">
        <f t="shared" si="11"/>
        <v>0</v>
      </c>
      <c r="E140" s="55"/>
      <c r="F140" s="55"/>
      <c r="G140" s="62">
        <f t="shared" si="12"/>
        <v>0</v>
      </c>
      <c r="H140" s="56" t="e">
        <f t="shared" si="13"/>
        <v>#DIV/0!</v>
      </c>
    </row>
    <row r="141" spans="1:8" ht="15" hidden="1" x14ac:dyDescent="0.25">
      <c r="A141" s="68" t="s">
        <v>250</v>
      </c>
      <c r="B141" s="54" t="s">
        <v>251</v>
      </c>
      <c r="C141" s="55">
        <v>0</v>
      </c>
      <c r="D141" s="55">
        <f t="shared" si="11"/>
        <v>0</v>
      </c>
      <c r="E141" s="55"/>
      <c r="F141" s="55"/>
      <c r="G141" s="62">
        <f t="shared" si="12"/>
        <v>0</v>
      </c>
      <c r="H141" s="56" t="e">
        <f t="shared" si="13"/>
        <v>#DIV/0!</v>
      </c>
    </row>
    <row r="142" spans="1:8" ht="15" hidden="1" x14ac:dyDescent="0.25">
      <c r="A142" s="68" t="s">
        <v>252</v>
      </c>
      <c r="B142" s="54" t="s">
        <v>253</v>
      </c>
      <c r="C142" s="55">
        <v>0</v>
      </c>
      <c r="D142" s="55">
        <f t="shared" si="11"/>
        <v>0</v>
      </c>
      <c r="E142" s="55"/>
      <c r="F142" s="55"/>
      <c r="G142" s="62">
        <f t="shared" si="12"/>
        <v>0</v>
      </c>
      <c r="H142" s="56" t="e">
        <f t="shared" si="13"/>
        <v>#DIV/0!</v>
      </c>
    </row>
    <row r="143" spans="1:8" ht="15" hidden="1" x14ac:dyDescent="0.25">
      <c r="A143" s="68" t="s">
        <v>254</v>
      </c>
      <c r="B143" s="54" t="s">
        <v>255</v>
      </c>
      <c r="C143" s="55">
        <v>0</v>
      </c>
      <c r="D143" s="55">
        <f t="shared" si="11"/>
        <v>0</v>
      </c>
      <c r="E143" s="55"/>
      <c r="F143" s="55"/>
      <c r="G143" s="62">
        <f t="shared" si="12"/>
        <v>0</v>
      </c>
      <c r="H143" s="56" t="e">
        <f t="shared" si="13"/>
        <v>#DIV/0!</v>
      </c>
    </row>
    <row r="144" spans="1:8" ht="15" hidden="1" x14ac:dyDescent="0.25">
      <c r="A144" s="68" t="s">
        <v>256</v>
      </c>
      <c r="B144" s="54" t="s">
        <v>257</v>
      </c>
      <c r="C144" s="55">
        <v>0</v>
      </c>
      <c r="D144" s="55">
        <f t="shared" si="11"/>
        <v>0</v>
      </c>
      <c r="E144" s="55"/>
      <c r="F144" s="55"/>
      <c r="G144" s="62">
        <f t="shared" si="12"/>
        <v>0</v>
      </c>
      <c r="H144" s="56" t="e">
        <f t="shared" si="13"/>
        <v>#DIV/0!</v>
      </c>
    </row>
    <row r="145" spans="1:8" ht="15" hidden="1" x14ac:dyDescent="0.25">
      <c r="A145" s="68" t="s">
        <v>258</v>
      </c>
      <c r="B145" s="54" t="s">
        <v>259</v>
      </c>
      <c r="C145" s="55">
        <v>0</v>
      </c>
      <c r="D145" s="55">
        <f t="shared" si="11"/>
        <v>0</v>
      </c>
      <c r="E145" s="55"/>
      <c r="F145" s="55"/>
      <c r="G145" s="62">
        <f t="shared" si="12"/>
        <v>0</v>
      </c>
      <c r="H145" s="56" t="e">
        <f t="shared" si="13"/>
        <v>#DIV/0!</v>
      </c>
    </row>
    <row r="146" spans="1:8" ht="15" hidden="1" x14ac:dyDescent="0.25">
      <c r="A146" s="68" t="s">
        <v>222</v>
      </c>
      <c r="B146" s="54" t="s">
        <v>223</v>
      </c>
      <c r="C146" s="55">
        <v>0</v>
      </c>
      <c r="D146" s="55">
        <f t="shared" si="11"/>
        <v>0</v>
      </c>
      <c r="E146" s="55"/>
      <c r="F146" s="55"/>
      <c r="G146" s="62">
        <f t="shared" si="12"/>
        <v>0</v>
      </c>
      <c r="H146" s="56" t="e">
        <f t="shared" si="13"/>
        <v>#DIV/0!</v>
      </c>
    </row>
    <row r="147" spans="1:8" ht="15" x14ac:dyDescent="0.25">
      <c r="A147" s="68" t="s">
        <v>260</v>
      </c>
      <c r="B147" s="54" t="s">
        <v>261</v>
      </c>
      <c r="C147" s="55">
        <v>70000001</v>
      </c>
      <c r="D147" s="55">
        <f t="shared" si="11"/>
        <v>70000001</v>
      </c>
      <c r="E147" s="55">
        <f>+'[1]Receitas DGA IITrim 2024'!D30</f>
        <v>34854189</v>
      </c>
      <c r="F147" s="55"/>
      <c r="G147" s="62">
        <f t="shared" si="12"/>
        <v>34854189</v>
      </c>
      <c r="H147" s="56">
        <f t="shared" si="13"/>
        <v>0.497916978601186</v>
      </c>
    </row>
    <row r="148" spans="1:8" ht="15" x14ac:dyDescent="0.25">
      <c r="A148" s="68" t="s">
        <v>262</v>
      </c>
      <c r="B148" s="54" t="s">
        <v>263</v>
      </c>
      <c r="C148" s="55">
        <v>361967090</v>
      </c>
      <c r="D148" s="55">
        <f t="shared" si="11"/>
        <v>361967090</v>
      </c>
      <c r="E148" s="55">
        <f>63674518+'[1]Receitas DGA IITrim 2024'!D24</f>
        <v>76700667</v>
      </c>
      <c r="F148" s="55">
        <f>+'[1]Mapa V(a) Receitas FSAs   '!AV34</f>
        <v>93191717</v>
      </c>
      <c r="G148" s="62">
        <f t="shared" si="12"/>
        <v>169892384</v>
      </c>
      <c r="H148" s="56">
        <f t="shared" si="13"/>
        <v>0.46935864804725758</v>
      </c>
    </row>
    <row r="149" spans="1:8" ht="15" x14ac:dyDescent="0.25">
      <c r="A149" s="80" t="s">
        <v>264</v>
      </c>
      <c r="B149" s="54" t="s">
        <v>265</v>
      </c>
      <c r="C149" s="55">
        <v>308000000</v>
      </c>
      <c r="D149" s="55">
        <f t="shared" si="11"/>
        <v>308000000</v>
      </c>
      <c r="E149" s="55"/>
      <c r="F149" s="55">
        <f>+'[1]Mapa V(a) Receitas FSAs   '!AV35</f>
        <v>120151370</v>
      </c>
      <c r="G149" s="62">
        <f t="shared" si="12"/>
        <v>120151370</v>
      </c>
      <c r="H149" s="56">
        <f t="shared" si="13"/>
        <v>0.39010185064935066</v>
      </c>
    </row>
    <row r="150" spans="1:8" ht="15" hidden="1" x14ac:dyDescent="0.25">
      <c r="A150" s="80" t="s">
        <v>266</v>
      </c>
      <c r="B150" s="54" t="s">
        <v>267</v>
      </c>
      <c r="C150" s="55">
        <v>0</v>
      </c>
      <c r="D150" s="55">
        <f t="shared" si="11"/>
        <v>0</v>
      </c>
      <c r="E150" s="55"/>
      <c r="F150" s="55"/>
      <c r="G150" s="62">
        <f t="shared" si="12"/>
        <v>0</v>
      </c>
      <c r="H150" s="56" t="e">
        <f t="shared" si="13"/>
        <v>#DIV/0!</v>
      </c>
    </row>
    <row r="151" spans="1:8" ht="15" x14ac:dyDescent="0.25">
      <c r="A151" s="81" t="s">
        <v>268</v>
      </c>
      <c r="B151" s="54" t="s">
        <v>269</v>
      </c>
      <c r="C151" s="55">
        <v>24500000</v>
      </c>
      <c r="D151" s="55">
        <f t="shared" si="11"/>
        <v>24500000</v>
      </c>
      <c r="E151" s="55">
        <v>2167900</v>
      </c>
      <c r="F151" s="55"/>
      <c r="G151" s="62">
        <f t="shared" si="12"/>
        <v>2167900</v>
      </c>
      <c r="H151" s="56">
        <f t="shared" si="13"/>
        <v>8.8485714285714293E-2</v>
      </c>
    </row>
    <row r="152" spans="1:8" ht="15" x14ac:dyDescent="0.25">
      <c r="A152" s="81" t="s">
        <v>270</v>
      </c>
      <c r="B152" s="54" t="s">
        <v>271</v>
      </c>
      <c r="C152" s="55">
        <v>8106408</v>
      </c>
      <c r="D152" s="55">
        <f t="shared" si="11"/>
        <v>8106408</v>
      </c>
      <c r="E152" s="55"/>
      <c r="F152" s="55">
        <f>+'[1]Mapa V(a) Receitas FSAs   '!AV36</f>
        <v>3530000</v>
      </c>
      <c r="G152" s="55">
        <f t="shared" si="12"/>
        <v>3530000</v>
      </c>
      <c r="H152" s="56">
        <f t="shared" si="13"/>
        <v>0.43545797349454901</v>
      </c>
    </row>
    <row r="153" spans="1:8" ht="15" x14ac:dyDescent="0.25">
      <c r="A153" s="81" t="s">
        <v>272</v>
      </c>
      <c r="B153" s="54" t="s">
        <v>273</v>
      </c>
      <c r="C153" s="55">
        <v>800000</v>
      </c>
      <c r="D153" s="55">
        <f t="shared" si="11"/>
        <v>800000</v>
      </c>
      <c r="E153" s="55"/>
      <c r="F153" s="55">
        <f>+'[1]Mapa V(a) Receitas FSAs   '!AV37</f>
        <v>12500</v>
      </c>
      <c r="G153" s="55">
        <f t="shared" si="12"/>
        <v>12500</v>
      </c>
      <c r="H153" s="56">
        <f t="shared" si="13"/>
        <v>1.5625E-2</v>
      </c>
    </row>
    <row r="154" spans="1:8" ht="15" x14ac:dyDescent="0.25">
      <c r="A154" s="81" t="s">
        <v>274</v>
      </c>
      <c r="B154" s="54" t="s">
        <v>275</v>
      </c>
      <c r="C154" s="55">
        <v>9338520</v>
      </c>
      <c r="D154" s="55">
        <f t="shared" si="11"/>
        <v>9338520</v>
      </c>
      <c r="E154" s="55"/>
      <c r="F154" s="55"/>
      <c r="G154" s="55">
        <f t="shared" si="12"/>
        <v>0</v>
      </c>
      <c r="H154" s="56">
        <v>0</v>
      </c>
    </row>
    <row r="155" spans="1:8" ht="15" x14ac:dyDescent="0.25">
      <c r="A155" s="81" t="s">
        <v>276</v>
      </c>
      <c r="B155" s="54" t="s">
        <v>277</v>
      </c>
      <c r="C155" s="55">
        <v>2500000</v>
      </c>
      <c r="D155" s="55">
        <f t="shared" si="11"/>
        <v>2500000</v>
      </c>
      <c r="E155" s="55"/>
      <c r="F155" s="55"/>
      <c r="G155" s="55">
        <f>+E155+F155</f>
        <v>0</v>
      </c>
      <c r="H155" s="56">
        <f t="shared" si="13"/>
        <v>0</v>
      </c>
    </row>
    <row r="156" spans="1:8" ht="15" x14ac:dyDescent="0.25">
      <c r="A156" s="72" t="s">
        <v>278</v>
      </c>
      <c r="B156" s="49" t="s">
        <v>279</v>
      </c>
      <c r="C156" s="51">
        <f>SUM(C157:C160)</f>
        <v>970522593</v>
      </c>
      <c r="D156" s="51">
        <f>SUM(D157:D160)</f>
        <v>970522593</v>
      </c>
      <c r="E156" s="51">
        <f>SUM(E157:E160)</f>
        <v>397892763</v>
      </c>
      <c r="F156" s="51">
        <f>SUM(F157:F160)</f>
        <v>24490055</v>
      </c>
      <c r="G156" s="51">
        <f>SUM(G157:G160)</f>
        <v>422382818</v>
      </c>
      <c r="H156" s="52">
        <f t="shared" si="13"/>
        <v>0.4352117313357588</v>
      </c>
    </row>
    <row r="157" spans="1:8" ht="15" x14ac:dyDescent="0.25">
      <c r="A157" s="70" t="s">
        <v>280</v>
      </c>
      <c r="B157" s="54" t="s">
        <v>281</v>
      </c>
      <c r="C157" s="55">
        <v>30000000</v>
      </c>
      <c r="D157" s="55">
        <f>+C157</f>
        <v>30000000</v>
      </c>
      <c r="E157" s="55"/>
      <c r="F157" s="55">
        <f>+'[1]Mapa V(a) Receitas FSAs   '!AV39</f>
        <v>23418660</v>
      </c>
      <c r="G157" s="55">
        <f>+E157+F157</f>
        <v>23418660</v>
      </c>
      <c r="H157" s="56">
        <f t="shared" si="13"/>
        <v>0.78062200000000004</v>
      </c>
    </row>
    <row r="158" spans="1:8" ht="15" x14ac:dyDescent="0.25">
      <c r="A158" s="70" t="s">
        <v>282</v>
      </c>
      <c r="B158" s="54" t="s">
        <v>283</v>
      </c>
      <c r="C158" s="55">
        <v>171412856</v>
      </c>
      <c r="D158" s="55">
        <f>+C158</f>
        <v>171412856</v>
      </c>
      <c r="E158" s="55">
        <v>66125759</v>
      </c>
      <c r="F158" s="55"/>
      <c r="G158" s="55">
        <f>+E158+F158</f>
        <v>66125759</v>
      </c>
      <c r="H158" s="56">
        <f t="shared" si="13"/>
        <v>0.38576895889302493</v>
      </c>
    </row>
    <row r="159" spans="1:8" ht="15" x14ac:dyDescent="0.25">
      <c r="A159" s="70" t="s">
        <v>284</v>
      </c>
      <c r="B159" s="54" t="s">
        <v>285</v>
      </c>
      <c r="C159" s="55">
        <v>664491890</v>
      </c>
      <c r="D159" s="55">
        <f>+C159</f>
        <v>664491890</v>
      </c>
      <c r="E159" s="55">
        <v>280831385</v>
      </c>
      <c r="F159" s="55">
        <f>+'[1]Mapa V(a) Receitas FSAs   '!AV41</f>
        <v>333078</v>
      </c>
      <c r="G159" s="55">
        <f>+E159+F159</f>
        <v>281164463</v>
      </c>
      <c r="H159" s="56">
        <f t="shared" si="13"/>
        <v>0.42312700460497721</v>
      </c>
    </row>
    <row r="160" spans="1:8" ht="15" x14ac:dyDescent="0.25">
      <c r="A160" s="70" t="s">
        <v>286</v>
      </c>
      <c r="B160" s="54" t="s">
        <v>287</v>
      </c>
      <c r="C160" s="55">
        <v>104617847</v>
      </c>
      <c r="D160" s="55">
        <f>+C160</f>
        <v>104617847</v>
      </c>
      <c r="E160" s="55">
        <v>50935619</v>
      </c>
      <c r="F160" s="55">
        <f>+'[1]Mapa V(a) Receitas FSAs   '!AV42</f>
        <v>738317</v>
      </c>
      <c r="G160" s="55">
        <f>+E160+F160</f>
        <v>51673936</v>
      </c>
      <c r="H160" s="56">
        <f t="shared" si="13"/>
        <v>0.49393040940710625</v>
      </c>
    </row>
    <row r="161" spans="1:9" ht="15" x14ac:dyDescent="0.25">
      <c r="A161" s="72" t="s">
        <v>288</v>
      </c>
      <c r="B161" s="49" t="s">
        <v>289</v>
      </c>
      <c r="C161" s="51">
        <f>SUM(C162:C165)</f>
        <v>1561230116</v>
      </c>
      <c r="D161" s="51">
        <f>SUM(D162:D165)</f>
        <v>1561230116</v>
      </c>
      <c r="E161" s="51">
        <f>SUM(E162:E165)</f>
        <v>64935218</v>
      </c>
      <c r="F161" s="51">
        <f>SUM(F162:F165)</f>
        <v>106861522</v>
      </c>
      <c r="G161" s="51">
        <f>SUM(G162:G165)</f>
        <v>171796740</v>
      </c>
      <c r="H161" s="52">
        <f t="shared" si="13"/>
        <v>0.11003934541062875</v>
      </c>
    </row>
    <row r="162" spans="1:9" ht="15" x14ac:dyDescent="0.25">
      <c r="A162" s="68" t="s">
        <v>290</v>
      </c>
      <c r="B162" s="54" t="s">
        <v>291</v>
      </c>
      <c r="C162" s="55">
        <v>1177173175</v>
      </c>
      <c r="D162" s="55">
        <f>+C162</f>
        <v>1177173175</v>
      </c>
      <c r="E162" s="55">
        <v>60334187</v>
      </c>
      <c r="F162" s="55">
        <f>+'[1]Mapa V(a) Receitas FSAs   '!AV44</f>
        <v>94657643</v>
      </c>
      <c r="G162" s="55">
        <f>+E162+F162</f>
        <v>154991830</v>
      </c>
      <c r="H162" s="56">
        <f t="shared" si="13"/>
        <v>0.13166442566957068</v>
      </c>
    </row>
    <row r="163" spans="1:9" ht="15" x14ac:dyDescent="0.25">
      <c r="A163" s="68" t="s">
        <v>292</v>
      </c>
      <c r="B163" s="54" t="s">
        <v>293</v>
      </c>
      <c r="C163" s="55">
        <v>7489000</v>
      </c>
      <c r="D163" s="55">
        <f>+C163</f>
        <v>7489000</v>
      </c>
      <c r="E163" s="55"/>
      <c r="F163" s="55">
        <f>+'[1]Mapa V(a) Receitas FSAs   '!AV45</f>
        <v>2357897</v>
      </c>
      <c r="G163" s="55">
        <f>+E163+F163</f>
        <v>2357897</v>
      </c>
      <c r="H163" s="56">
        <f t="shared" si="13"/>
        <v>0.31484804379756975</v>
      </c>
    </row>
    <row r="164" spans="1:9" ht="15" x14ac:dyDescent="0.25">
      <c r="A164" s="68" t="s">
        <v>294</v>
      </c>
      <c r="B164" s="54" t="s">
        <v>295</v>
      </c>
      <c r="C164" s="55">
        <v>0</v>
      </c>
      <c r="D164" s="55">
        <f>+C164</f>
        <v>0</v>
      </c>
      <c r="E164" s="55"/>
      <c r="F164" s="55"/>
      <c r="G164" s="55">
        <f>+E164+F164</f>
        <v>0</v>
      </c>
      <c r="H164" s="56">
        <v>0</v>
      </c>
      <c r="I164" s="82"/>
    </row>
    <row r="165" spans="1:9" ht="15" x14ac:dyDescent="0.25">
      <c r="A165" s="68" t="s">
        <v>296</v>
      </c>
      <c r="B165" s="54" t="s">
        <v>83</v>
      </c>
      <c r="C165" s="55">
        <v>376567941</v>
      </c>
      <c r="D165" s="55">
        <f>+C165</f>
        <v>376567941</v>
      </c>
      <c r="E165" s="55">
        <v>4601031</v>
      </c>
      <c r="F165" s="55">
        <f>+'[1]Mapa V(a) Receitas FSAs   '!AV46</f>
        <v>9845982</v>
      </c>
      <c r="G165" s="55">
        <f>+E165+F165</f>
        <v>14447013</v>
      </c>
      <c r="H165" s="56">
        <f t="shared" si="13"/>
        <v>3.8364957361040994E-2</v>
      </c>
    </row>
    <row r="166" spans="1:9" ht="15" x14ac:dyDescent="0.25">
      <c r="A166" s="77" t="s">
        <v>297</v>
      </c>
      <c r="B166" s="49" t="s">
        <v>298</v>
      </c>
      <c r="C166" s="51">
        <f>SUM(C167:C175)</f>
        <v>341388747</v>
      </c>
      <c r="D166" s="51">
        <f>SUM(D167:D175)</f>
        <v>341388747</v>
      </c>
      <c r="E166" s="51">
        <f>SUM(E167:E175)</f>
        <v>167146746</v>
      </c>
      <c r="F166" s="51">
        <f>SUM(F167:F175)</f>
        <v>0</v>
      </c>
      <c r="G166" s="51">
        <f>SUM(G167:G175)</f>
        <v>167146746</v>
      </c>
      <c r="H166" s="52">
        <f t="shared" si="13"/>
        <v>0.48960824710487599</v>
      </c>
    </row>
    <row r="167" spans="1:9" ht="15" x14ac:dyDescent="0.25">
      <c r="A167" s="68" t="s">
        <v>299</v>
      </c>
      <c r="B167" s="54" t="s">
        <v>300</v>
      </c>
      <c r="C167" s="55">
        <v>0</v>
      </c>
      <c r="D167" s="55">
        <f t="shared" ref="D167:D175" si="14">+C167</f>
        <v>0</v>
      </c>
      <c r="E167" s="55"/>
      <c r="F167" s="55"/>
      <c r="G167" s="55">
        <f t="shared" ref="G167:G175" si="15">+E167+F167</f>
        <v>0</v>
      </c>
      <c r="H167" s="75">
        <v>0</v>
      </c>
    </row>
    <row r="168" spans="1:9" ht="15" x14ac:dyDescent="0.25">
      <c r="A168" s="68" t="s">
        <v>301</v>
      </c>
      <c r="B168" s="54" t="s">
        <v>302</v>
      </c>
      <c r="C168" s="55">
        <v>3500000</v>
      </c>
      <c r="D168" s="55">
        <f t="shared" si="14"/>
        <v>3500000</v>
      </c>
      <c r="E168" s="55">
        <v>2517</v>
      </c>
      <c r="F168" s="55"/>
      <c r="G168" s="55">
        <f t="shared" si="15"/>
        <v>2517</v>
      </c>
      <c r="H168" s="75">
        <f t="shared" si="13"/>
        <v>7.1914285714285711E-4</v>
      </c>
    </row>
    <row r="169" spans="1:9" ht="15" x14ac:dyDescent="0.25">
      <c r="A169" s="68" t="s">
        <v>303</v>
      </c>
      <c r="B169" s="54" t="s">
        <v>304</v>
      </c>
      <c r="C169" s="55"/>
      <c r="D169" s="55">
        <f t="shared" si="14"/>
        <v>0</v>
      </c>
      <c r="E169" s="55"/>
      <c r="F169" s="55"/>
      <c r="G169" s="55">
        <f t="shared" si="15"/>
        <v>0</v>
      </c>
      <c r="H169" s="75">
        <v>0</v>
      </c>
    </row>
    <row r="170" spans="1:9" ht="15" x14ac:dyDescent="0.25">
      <c r="A170" s="68" t="s">
        <v>305</v>
      </c>
      <c r="B170" s="54" t="s">
        <v>306</v>
      </c>
      <c r="C170" s="55"/>
      <c r="D170" s="55">
        <f t="shared" si="14"/>
        <v>0</v>
      </c>
      <c r="E170" s="55"/>
      <c r="F170" s="55"/>
      <c r="G170" s="55">
        <f t="shared" si="15"/>
        <v>0</v>
      </c>
      <c r="H170" s="75">
        <v>0</v>
      </c>
    </row>
    <row r="171" spans="1:9" ht="15" x14ac:dyDescent="0.25">
      <c r="A171" s="68" t="s">
        <v>307</v>
      </c>
      <c r="B171" s="54" t="s">
        <v>308</v>
      </c>
      <c r="C171" s="55"/>
      <c r="D171" s="55">
        <f t="shared" si="14"/>
        <v>0</v>
      </c>
      <c r="E171" s="55"/>
      <c r="F171" s="55"/>
      <c r="G171" s="55">
        <f t="shared" si="15"/>
        <v>0</v>
      </c>
      <c r="H171" s="75">
        <v>0</v>
      </c>
    </row>
    <row r="172" spans="1:9" ht="15" x14ac:dyDescent="0.25">
      <c r="A172" s="68" t="s">
        <v>309</v>
      </c>
      <c r="B172" s="54" t="s">
        <v>310</v>
      </c>
      <c r="C172" s="55">
        <v>250000001</v>
      </c>
      <c r="D172" s="55">
        <f t="shared" si="14"/>
        <v>250000001</v>
      </c>
      <c r="E172" s="55">
        <f>+'[1]Receitas DGA IITrim 2024'!D23</f>
        <v>120776710</v>
      </c>
      <c r="F172" s="55"/>
      <c r="G172" s="55">
        <f t="shared" si="15"/>
        <v>120776710</v>
      </c>
      <c r="H172" s="75">
        <f t="shared" si="13"/>
        <v>0.48310683806757265</v>
      </c>
    </row>
    <row r="173" spans="1:9" ht="15" x14ac:dyDescent="0.25">
      <c r="A173" s="68" t="s">
        <v>311</v>
      </c>
      <c r="B173" s="54" t="s">
        <v>312</v>
      </c>
      <c r="C173" s="55"/>
      <c r="D173" s="55">
        <f t="shared" si="14"/>
        <v>0</v>
      </c>
      <c r="E173" s="55"/>
      <c r="F173" s="55"/>
      <c r="G173" s="55">
        <f t="shared" si="15"/>
        <v>0</v>
      </c>
      <c r="H173" s="75">
        <v>0</v>
      </c>
    </row>
    <row r="174" spans="1:9" ht="15" x14ac:dyDescent="0.25">
      <c r="A174" s="68" t="s">
        <v>313</v>
      </c>
      <c r="B174" s="54" t="s">
        <v>314</v>
      </c>
      <c r="C174" s="55">
        <v>79384585</v>
      </c>
      <c r="D174" s="55">
        <f t="shared" si="14"/>
        <v>79384585</v>
      </c>
      <c r="E174" s="55">
        <v>46367519</v>
      </c>
      <c r="F174" s="55"/>
      <c r="G174" s="55">
        <f t="shared" si="15"/>
        <v>46367519</v>
      </c>
      <c r="H174" s="75">
        <f t="shared" si="13"/>
        <v>0.58408718770778989</v>
      </c>
    </row>
    <row r="175" spans="1:9" ht="15" x14ac:dyDescent="0.25">
      <c r="A175" s="68" t="s">
        <v>315</v>
      </c>
      <c r="B175" s="54" t="s">
        <v>316</v>
      </c>
      <c r="C175" s="55">
        <v>8504161</v>
      </c>
      <c r="D175" s="55">
        <f t="shared" si="14"/>
        <v>8504161</v>
      </c>
      <c r="E175" s="55"/>
      <c r="F175" s="55"/>
      <c r="G175" s="55">
        <f t="shared" si="15"/>
        <v>0</v>
      </c>
      <c r="H175" s="75">
        <f t="shared" si="13"/>
        <v>0</v>
      </c>
    </row>
    <row r="176" spans="1:9" ht="15" x14ac:dyDescent="0.25">
      <c r="A176" s="77" t="s">
        <v>317</v>
      </c>
      <c r="B176" s="49" t="s">
        <v>318</v>
      </c>
      <c r="C176" s="51">
        <f>SUM(C177:C185)</f>
        <v>1012656111</v>
      </c>
      <c r="D176" s="51">
        <f>SUM(D177:D185)</f>
        <v>1012656111</v>
      </c>
      <c r="E176" s="51">
        <f>SUM(E177:E185)</f>
        <v>226994425</v>
      </c>
      <c r="F176" s="51">
        <f>SUM(F177:F185)</f>
        <v>6291832</v>
      </c>
      <c r="G176" s="51">
        <f>SUM(G177:G185)</f>
        <v>233286257</v>
      </c>
      <c r="H176" s="74">
        <f t="shared" si="13"/>
        <v>0.23037066035144876</v>
      </c>
    </row>
    <row r="177" spans="1:9" ht="15" x14ac:dyDescent="0.25">
      <c r="A177" s="68" t="s">
        <v>319</v>
      </c>
      <c r="B177" s="54" t="s">
        <v>320</v>
      </c>
      <c r="C177" s="55">
        <v>63052525</v>
      </c>
      <c r="D177" s="55">
        <f t="shared" ref="D177:D185" si="16">+C177</f>
        <v>63052525</v>
      </c>
      <c r="E177" s="55">
        <v>35203367</v>
      </c>
      <c r="F177" s="55"/>
      <c r="G177" s="55">
        <f t="shared" ref="G177:G185" si="17">+E177+F177</f>
        <v>35203367</v>
      </c>
      <c r="H177" s="75">
        <f t="shared" si="13"/>
        <v>0.55831811652269281</v>
      </c>
    </row>
    <row r="178" spans="1:9" ht="15" hidden="1" x14ac:dyDescent="0.25">
      <c r="A178" s="68" t="s">
        <v>321</v>
      </c>
      <c r="B178" s="54" t="s">
        <v>322</v>
      </c>
      <c r="C178" s="55">
        <v>0</v>
      </c>
      <c r="D178" s="55">
        <f t="shared" si="16"/>
        <v>0</v>
      </c>
      <c r="E178" s="55"/>
      <c r="F178" s="55"/>
      <c r="G178" s="55">
        <f t="shared" si="17"/>
        <v>0</v>
      </c>
      <c r="H178" s="75" t="e">
        <f t="shared" si="13"/>
        <v>#DIV/0!</v>
      </c>
    </row>
    <row r="179" spans="1:9" ht="15" hidden="1" x14ac:dyDescent="0.25">
      <c r="A179" s="68" t="s">
        <v>323</v>
      </c>
      <c r="B179" s="54" t="s">
        <v>324</v>
      </c>
      <c r="C179" s="55">
        <v>0</v>
      </c>
      <c r="D179" s="55">
        <f t="shared" si="16"/>
        <v>0</v>
      </c>
      <c r="E179" s="55"/>
      <c r="F179" s="55"/>
      <c r="G179" s="55">
        <f t="shared" si="17"/>
        <v>0</v>
      </c>
      <c r="H179" s="75" t="e">
        <f t="shared" si="13"/>
        <v>#DIV/0!</v>
      </c>
    </row>
    <row r="180" spans="1:9" ht="15" x14ac:dyDescent="0.25">
      <c r="A180" s="68" t="s">
        <v>325</v>
      </c>
      <c r="B180" s="54" t="s">
        <v>326</v>
      </c>
      <c r="C180" s="55">
        <v>3009466</v>
      </c>
      <c r="D180" s="55">
        <f t="shared" si="16"/>
        <v>3009466</v>
      </c>
      <c r="E180" s="55">
        <v>22685</v>
      </c>
      <c r="F180" s="55"/>
      <c r="G180" s="55">
        <f t="shared" si="17"/>
        <v>22685</v>
      </c>
      <c r="H180" s="75">
        <f t="shared" si="13"/>
        <v>7.5378821359005218E-3</v>
      </c>
    </row>
    <row r="181" spans="1:9" ht="15" x14ac:dyDescent="0.25">
      <c r="A181" s="68" t="s">
        <v>327</v>
      </c>
      <c r="B181" s="54" t="s">
        <v>328</v>
      </c>
      <c r="C181" s="55">
        <v>0</v>
      </c>
      <c r="D181" s="55">
        <f t="shared" si="16"/>
        <v>0</v>
      </c>
      <c r="E181" s="55"/>
      <c r="F181" s="55"/>
      <c r="G181" s="55">
        <f t="shared" si="17"/>
        <v>0</v>
      </c>
      <c r="H181" s="75">
        <v>0</v>
      </c>
    </row>
    <row r="182" spans="1:9" ht="15" x14ac:dyDescent="0.25">
      <c r="A182" s="68" t="s">
        <v>329</v>
      </c>
      <c r="B182" s="54" t="s">
        <v>330</v>
      </c>
      <c r="C182" s="55">
        <v>102318143</v>
      </c>
      <c r="D182" s="55">
        <f t="shared" si="16"/>
        <v>102318143</v>
      </c>
      <c r="E182" s="55">
        <f>39319623+'[1]Receitas DGA IITrim 2024'!D20</f>
        <v>39501746</v>
      </c>
      <c r="F182" s="55"/>
      <c r="G182" s="55">
        <f t="shared" si="17"/>
        <v>39501746</v>
      </c>
      <c r="H182" s="75">
        <f t="shared" si="13"/>
        <v>0.38606785504306895</v>
      </c>
    </row>
    <row r="183" spans="1:9" ht="15" x14ac:dyDescent="0.25">
      <c r="A183" s="68" t="s">
        <v>331</v>
      </c>
      <c r="B183" s="54" t="s">
        <v>318</v>
      </c>
      <c r="C183" s="55">
        <v>776734051</v>
      </c>
      <c r="D183" s="55">
        <f t="shared" si="16"/>
        <v>776734051</v>
      </c>
      <c r="E183" s="55">
        <f>120989139+'[1]Receitas DGA IITrim 2024'!D21</f>
        <v>139851694</v>
      </c>
      <c r="F183" s="55">
        <f>+'[1]Mapa V(a) Receitas FSAs   '!AV49</f>
        <v>450000</v>
      </c>
      <c r="G183" s="55">
        <f t="shared" si="17"/>
        <v>140301694</v>
      </c>
      <c r="H183" s="75">
        <f t="shared" si="13"/>
        <v>0.18063028628572381</v>
      </c>
    </row>
    <row r="184" spans="1:9" ht="15" x14ac:dyDescent="0.25">
      <c r="A184" s="68" t="s">
        <v>332</v>
      </c>
      <c r="B184" s="54" t="s">
        <v>333</v>
      </c>
      <c r="C184" s="55">
        <v>864000</v>
      </c>
      <c r="D184" s="55">
        <f t="shared" si="16"/>
        <v>864000</v>
      </c>
      <c r="E184" s="55"/>
      <c r="F184" s="55"/>
      <c r="G184" s="55">
        <f t="shared" si="17"/>
        <v>0</v>
      </c>
      <c r="H184" s="75">
        <f t="shared" si="13"/>
        <v>0</v>
      </c>
    </row>
    <row r="185" spans="1:9" ht="15" x14ac:dyDescent="0.25">
      <c r="A185" s="68" t="s">
        <v>334</v>
      </c>
      <c r="B185" s="54" t="s">
        <v>113</v>
      </c>
      <c r="C185" s="55">
        <v>66677926</v>
      </c>
      <c r="D185" s="55">
        <f t="shared" si="16"/>
        <v>66677926</v>
      </c>
      <c r="E185" s="55">
        <v>12414933</v>
      </c>
      <c r="F185" s="55">
        <f>+'[1]Mapa V(a) Receitas FSAs   '!AV50</f>
        <v>5841832</v>
      </c>
      <c r="G185" s="55">
        <f t="shared" si="17"/>
        <v>18256765</v>
      </c>
      <c r="H185" s="75">
        <f t="shared" si="13"/>
        <v>0.27380523203436169</v>
      </c>
    </row>
    <row r="186" spans="1:9" ht="15" x14ac:dyDescent="0.25">
      <c r="A186" s="77" t="s">
        <v>335</v>
      </c>
      <c r="B186" s="49" t="s">
        <v>336</v>
      </c>
      <c r="C186" s="51">
        <f>SUM(C187:C189)</f>
        <v>455805783</v>
      </c>
      <c r="D186" s="51">
        <f>SUM(D187:D189)</f>
        <v>455805783</v>
      </c>
      <c r="E186" s="51">
        <f>SUM(E187:E189)</f>
        <v>26987649</v>
      </c>
      <c r="F186" s="51">
        <f>SUM(F187:F189)</f>
        <v>46515415</v>
      </c>
      <c r="G186" s="51">
        <f>SUM(G187:G189)</f>
        <v>73503064</v>
      </c>
      <c r="H186" s="74">
        <f t="shared" si="13"/>
        <v>0.16125961262760022</v>
      </c>
    </row>
    <row r="187" spans="1:9" ht="15" x14ac:dyDescent="0.25">
      <c r="A187" s="68" t="s">
        <v>337</v>
      </c>
      <c r="B187" s="54" t="s">
        <v>105</v>
      </c>
      <c r="C187" s="55">
        <v>91886103</v>
      </c>
      <c r="D187" s="55">
        <f>+C187</f>
        <v>91886103</v>
      </c>
      <c r="E187" s="55">
        <v>14634417</v>
      </c>
      <c r="F187" s="55">
        <f>+'[1]Mapa V(a) Receitas FSAs   '!AV52</f>
        <v>46515415</v>
      </c>
      <c r="G187" s="55">
        <f>+E187+F187</f>
        <v>61149832</v>
      </c>
      <c r="H187" s="75">
        <f t="shared" si="13"/>
        <v>0.6654959782111991</v>
      </c>
      <c r="I187" s="6"/>
    </row>
    <row r="188" spans="1:9" ht="15" x14ac:dyDescent="0.25">
      <c r="A188" s="70" t="s">
        <v>338</v>
      </c>
      <c r="B188" s="54" t="s">
        <v>115</v>
      </c>
      <c r="C188" s="83">
        <v>0</v>
      </c>
      <c r="D188" s="83">
        <f>+C188</f>
        <v>0</v>
      </c>
      <c r="E188" s="83"/>
      <c r="F188" s="83"/>
      <c r="G188" s="83">
        <f>+E188+F188</f>
        <v>0</v>
      </c>
      <c r="H188" s="75">
        <v>0</v>
      </c>
    </row>
    <row r="189" spans="1:9" ht="15" x14ac:dyDescent="0.25">
      <c r="A189" s="70" t="s">
        <v>339</v>
      </c>
      <c r="B189" s="54" t="s">
        <v>340</v>
      </c>
      <c r="C189" s="55">
        <v>363919680</v>
      </c>
      <c r="D189" s="55">
        <f>+C189</f>
        <v>363919680</v>
      </c>
      <c r="E189" s="55">
        <v>12353232</v>
      </c>
      <c r="F189" s="83"/>
      <c r="G189" s="55">
        <f>+E189+F189</f>
        <v>12353232</v>
      </c>
      <c r="H189" s="75">
        <f t="shared" si="13"/>
        <v>3.3944940817710108E-2</v>
      </c>
    </row>
    <row r="190" spans="1:9" ht="15" x14ac:dyDescent="0.25">
      <c r="A190" s="72" t="s">
        <v>341</v>
      </c>
      <c r="B190" s="49" t="s">
        <v>342</v>
      </c>
      <c r="C190" s="51">
        <f>SUM(C191:C194)</f>
        <v>957864425</v>
      </c>
      <c r="D190" s="51">
        <f>SUM(D191:D194)</f>
        <v>957864425</v>
      </c>
      <c r="E190" s="51">
        <f>SUM(E191:E194)</f>
        <v>113526939</v>
      </c>
      <c r="F190" s="51">
        <f>SUM(F191:F194)</f>
        <v>11709831</v>
      </c>
      <c r="G190" s="51">
        <f>SUM(G191:G194)</f>
        <v>125236770</v>
      </c>
      <c r="H190" s="74">
        <f t="shared" si="13"/>
        <v>0.13074582031794321</v>
      </c>
    </row>
    <row r="191" spans="1:9" ht="15" x14ac:dyDescent="0.25">
      <c r="A191" s="70" t="s">
        <v>343</v>
      </c>
      <c r="B191" s="54" t="s">
        <v>344</v>
      </c>
      <c r="C191" s="55">
        <v>56702768</v>
      </c>
      <c r="D191" s="55">
        <f>+C191</f>
        <v>56702768</v>
      </c>
      <c r="E191" s="55">
        <v>33200406</v>
      </c>
      <c r="F191" s="55"/>
      <c r="G191" s="62">
        <f>+E191+F191</f>
        <v>33200406</v>
      </c>
      <c r="H191" s="75">
        <f t="shared" si="13"/>
        <v>0.58551649542047046</v>
      </c>
    </row>
    <row r="192" spans="1:9" ht="15" x14ac:dyDescent="0.25">
      <c r="A192" s="70" t="s">
        <v>345</v>
      </c>
      <c r="B192" s="54" t="s">
        <v>346</v>
      </c>
      <c r="C192" s="55">
        <v>4353386</v>
      </c>
      <c r="D192" s="55">
        <f>+C192</f>
        <v>4353386</v>
      </c>
      <c r="E192" s="55">
        <v>1878573</v>
      </c>
      <c r="F192" s="55"/>
      <c r="G192" s="55">
        <f>+E192+F192</f>
        <v>1878573</v>
      </c>
      <c r="H192" s="75">
        <f t="shared" si="13"/>
        <v>0.43151997089162319</v>
      </c>
    </row>
    <row r="193" spans="1:8" ht="15" x14ac:dyDescent="0.25">
      <c r="A193" s="70" t="s">
        <v>347</v>
      </c>
      <c r="B193" s="54" t="s">
        <v>348</v>
      </c>
      <c r="C193" s="55">
        <v>100000</v>
      </c>
      <c r="D193" s="55">
        <f>+C193</f>
        <v>100000</v>
      </c>
      <c r="E193" s="55"/>
      <c r="F193" s="55">
        <f>+'[1]Mapa V(a) Receitas FSAs   '!AV55</f>
        <v>25050</v>
      </c>
      <c r="G193" s="55">
        <f>+E193+F193</f>
        <v>25050</v>
      </c>
      <c r="H193" s="75">
        <f t="shared" si="13"/>
        <v>0.2505</v>
      </c>
    </row>
    <row r="194" spans="1:8" ht="15" x14ac:dyDescent="0.25">
      <c r="A194" s="70" t="s">
        <v>349</v>
      </c>
      <c r="B194" s="59" t="s">
        <v>350</v>
      </c>
      <c r="C194" s="62">
        <v>896708271</v>
      </c>
      <c r="D194" s="62">
        <f>+C194</f>
        <v>896708271</v>
      </c>
      <c r="E194" s="55">
        <v>78447960</v>
      </c>
      <c r="F194" s="55">
        <f>+'[1]Mapa V(a) Receitas FSAs   '!AV56</f>
        <v>11684781</v>
      </c>
      <c r="G194" s="62">
        <f>+E194+F194</f>
        <v>90132741</v>
      </c>
      <c r="H194" s="75">
        <f t="shared" si="13"/>
        <v>0.10051512171230993</v>
      </c>
    </row>
    <row r="195" spans="1:8" ht="15" x14ac:dyDescent="0.25">
      <c r="A195" s="84" t="s">
        <v>7</v>
      </c>
      <c r="B195" s="85"/>
      <c r="C195" s="50">
        <f>+C12+C54+C61+C83+C217</f>
        <v>77049806706</v>
      </c>
      <c r="D195" s="50">
        <f>+D12+D54+D61+D83+D217</f>
        <v>78495954640</v>
      </c>
      <c r="E195" s="51">
        <f>+E12+E54+E61+E83+E217</f>
        <v>30822066458</v>
      </c>
      <c r="F195" s="51">
        <f>+F12+F54+F61+F83+F217</f>
        <v>1144718926</v>
      </c>
      <c r="G195" s="50">
        <f>+G12+G54+G61+G83+G217</f>
        <v>31966785384</v>
      </c>
      <c r="H195" s="74">
        <f t="shared" si="13"/>
        <v>0.40724118243553858</v>
      </c>
    </row>
    <row r="196" spans="1:8" ht="15" x14ac:dyDescent="0.25">
      <c r="A196" s="86" t="s">
        <v>351</v>
      </c>
      <c r="B196" s="87"/>
      <c r="C196" s="88">
        <f>+C197</f>
        <v>722388140</v>
      </c>
      <c r="D196" s="88">
        <f>+D197</f>
        <v>722388140</v>
      </c>
      <c r="E196" s="88">
        <f>+E197</f>
        <v>33036737</v>
      </c>
      <c r="F196" s="88">
        <f>+F197</f>
        <v>26233200</v>
      </c>
      <c r="G196" s="88">
        <f>+G197</f>
        <v>59269937</v>
      </c>
      <c r="H196" s="89">
        <f t="shared" si="13"/>
        <v>8.2047217718718354E-2</v>
      </c>
    </row>
    <row r="197" spans="1:8" ht="15" x14ac:dyDescent="0.25">
      <c r="A197" s="71" t="s">
        <v>352</v>
      </c>
      <c r="B197" s="65" t="s">
        <v>353</v>
      </c>
      <c r="C197" s="66">
        <f>+C198+C209+C211+C213</f>
        <v>722388140</v>
      </c>
      <c r="D197" s="66">
        <f>+D198+D209+D211+D213</f>
        <v>722388140</v>
      </c>
      <c r="E197" s="66">
        <f>+E198+E209+E211+E213</f>
        <v>33036737</v>
      </c>
      <c r="F197" s="66">
        <f>+F198+F209+F211+F213</f>
        <v>26233200</v>
      </c>
      <c r="G197" s="66">
        <f>+G198+G209+G211+G213</f>
        <v>59269937</v>
      </c>
      <c r="H197" s="67">
        <f t="shared" si="13"/>
        <v>8.2047217718718354E-2</v>
      </c>
    </row>
    <row r="198" spans="1:8" ht="15" x14ac:dyDescent="0.25">
      <c r="A198" s="90" t="s">
        <v>354</v>
      </c>
      <c r="B198" s="91" t="s">
        <v>355</v>
      </c>
      <c r="C198" s="50">
        <f>SUM(C199:C208)</f>
        <v>370650000</v>
      </c>
      <c r="D198" s="50">
        <f>SUM(D199:D208)</f>
        <v>370650000</v>
      </c>
      <c r="E198" s="51">
        <f>SUM(E199:E208)</f>
        <v>23190453</v>
      </c>
      <c r="F198" s="51">
        <f>SUM(F199:F208)</f>
        <v>0</v>
      </c>
      <c r="G198" s="50">
        <f>SUM(G199:G208)</f>
        <v>23190453</v>
      </c>
      <c r="H198" s="74">
        <f t="shared" si="13"/>
        <v>6.2566985026305144E-2</v>
      </c>
    </row>
    <row r="199" spans="1:8" ht="15" x14ac:dyDescent="0.25">
      <c r="A199" s="70" t="s">
        <v>356</v>
      </c>
      <c r="B199" s="69" t="s">
        <v>357</v>
      </c>
      <c r="C199" s="62">
        <v>20000000</v>
      </c>
      <c r="D199" s="62">
        <f t="shared" ref="D199:D208" si="18">+C199</f>
        <v>20000000</v>
      </c>
      <c r="E199" s="55">
        <v>25000</v>
      </c>
      <c r="F199" s="55"/>
      <c r="G199" s="62">
        <f t="shared" ref="G199:G216" si="19">+E199+F199</f>
        <v>25000</v>
      </c>
      <c r="H199" s="75">
        <f t="shared" si="13"/>
        <v>1.25E-3</v>
      </c>
    </row>
    <row r="200" spans="1:8" ht="15" x14ac:dyDescent="0.25">
      <c r="A200" s="68" t="s">
        <v>358</v>
      </c>
      <c r="B200" s="54" t="s">
        <v>359</v>
      </c>
      <c r="C200" s="62">
        <v>10000000</v>
      </c>
      <c r="D200" s="62">
        <f t="shared" si="18"/>
        <v>10000000</v>
      </c>
      <c r="E200" s="55">
        <v>3612366</v>
      </c>
      <c r="F200" s="55"/>
      <c r="G200" s="62">
        <f t="shared" si="19"/>
        <v>3612366</v>
      </c>
      <c r="H200" s="56">
        <f t="shared" si="13"/>
        <v>0.36123660000000002</v>
      </c>
    </row>
    <row r="201" spans="1:8" ht="15" x14ac:dyDescent="0.25">
      <c r="A201" s="68" t="s">
        <v>360</v>
      </c>
      <c r="B201" s="54" t="s">
        <v>361</v>
      </c>
      <c r="C201" s="62">
        <v>300000000</v>
      </c>
      <c r="D201" s="62">
        <f t="shared" si="18"/>
        <v>300000000</v>
      </c>
      <c r="E201" s="55"/>
      <c r="F201" s="55">
        <v>0</v>
      </c>
      <c r="G201" s="55">
        <f t="shared" si="19"/>
        <v>0</v>
      </c>
      <c r="H201" s="56">
        <f t="shared" si="13"/>
        <v>0</v>
      </c>
    </row>
    <row r="202" spans="1:8" ht="15" x14ac:dyDescent="0.25">
      <c r="A202" s="68" t="s">
        <v>362</v>
      </c>
      <c r="B202" s="54" t="s">
        <v>363</v>
      </c>
      <c r="C202" s="62">
        <v>27500000</v>
      </c>
      <c r="D202" s="62">
        <f t="shared" si="18"/>
        <v>27500000</v>
      </c>
      <c r="E202" s="55">
        <v>19553087</v>
      </c>
      <c r="F202" s="55"/>
      <c r="G202" s="55">
        <f t="shared" si="19"/>
        <v>19553087</v>
      </c>
      <c r="H202" s="56">
        <f t="shared" si="13"/>
        <v>0.71102134545454543</v>
      </c>
    </row>
    <row r="203" spans="1:8" ht="15" x14ac:dyDescent="0.25">
      <c r="A203" s="68" t="s">
        <v>364</v>
      </c>
      <c r="B203" s="54" t="s">
        <v>365</v>
      </c>
      <c r="C203" s="62">
        <v>350000</v>
      </c>
      <c r="D203" s="62">
        <f t="shared" si="18"/>
        <v>350000</v>
      </c>
      <c r="E203" s="55"/>
      <c r="F203" s="55"/>
      <c r="G203" s="55">
        <f t="shared" si="19"/>
        <v>0</v>
      </c>
      <c r="H203" s="56">
        <f t="shared" si="13"/>
        <v>0</v>
      </c>
    </row>
    <row r="204" spans="1:8" ht="15" x14ac:dyDescent="0.25">
      <c r="A204" s="68" t="s">
        <v>366</v>
      </c>
      <c r="B204" s="54" t="s">
        <v>367</v>
      </c>
      <c r="C204" s="62">
        <v>11500000</v>
      </c>
      <c r="D204" s="62">
        <f t="shared" si="18"/>
        <v>11500000</v>
      </c>
      <c r="E204" s="55"/>
      <c r="F204" s="55"/>
      <c r="G204" s="55">
        <f t="shared" si="19"/>
        <v>0</v>
      </c>
      <c r="H204" s="56">
        <f t="shared" ref="H204:H216" si="20">+G204/D204</f>
        <v>0</v>
      </c>
    </row>
    <row r="205" spans="1:8" ht="15" x14ac:dyDescent="0.25">
      <c r="A205" s="68" t="s">
        <v>368</v>
      </c>
      <c r="B205" s="54" t="s">
        <v>369</v>
      </c>
      <c r="C205" s="62">
        <v>0</v>
      </c>
      <c r="D205" s="62">
        <f t="shared" si="18"/>
        <v>0</v>
      </c>
      <c r="E205" s="55"/>
      <c r="F205" s="55"/>
      <c r="G205" s="55">
        <f t="shared" si="19"/>
        <v>0</v>
      </c>
      <c r="H205" s="56">
        <v>0</v>
      </c>
    </row>
    <row r="206" spans="1:8" ht="15" x14ac:dyDescent="0.25">
      <c r="A206" s="68" t="s">
        <v>370</v>
      </c>
      <c r="B206" s="54" t="s">
        <v>371</v>
      </c>
      <c r="C206" s="62">
        <v>500000</v>
      </c>
      <c r="D206" s="62">
        <f t="shared" si="18"/>
        <v>500000</v>
      </c>
      <c r="E206" s="55"/>
      <c r="F206" s="55"/>
      <c r="G206" s="55">
        <f t="shared" si="19"/>
        <v>0</v>
      </c>
      <c r="H206" s="56">
        <f t="shared" si="20"/>
        <v>0</v>
      </c>
    </row>
    <row r="207" spans="1:8" ht="15" x14ac:dyDescent="0.25">
      <c r="A207" s="68" t="s">
        <v>372</v>
      </c>
      <c r="B207" s="54" t="s">
        <v>373</v>
      </c>
      <c r="C207" s="62">
        <v>300000</v>
      </c>
      <c r="D207" s="62">
        <f t="shared" si="18"/>
        <v>300000</v>
      </c>
      <c r="E207" s="55"/>
      <c r="F207" s="55"/>
      <c r="G207" s="55">
        <f t="shared" si="19"/>
        <v>0</v>
      </c>
      <c r="H207" s="56">
        <f t="shared" si="20"/>
        <v>0</v>
      </c>
    </row>
    <row r="208" spans="1:8" ht="15" x14ac:dyDescent="0.25">
      <c r="A208" s="68" t="s">
        <v>374</v>
      </c>
      <c r="B208" s="54" t="s">
        <v>375</v>
      </c>
      <c r="C208" s="62">
        <v>500000</v>
      </c>
      <c r="D208" s="62">
        <f t="shared" si="18"/>
        <v>500000</v>
      </c>
      <c r="E208" s="55"/>
      <c r="F208" s="55"/>
      <c r="G208" s="55">
        <f t="shared" si="19"/>
        <v>0</v>
      </c>
      <c r="H208" s="56">
        <f t="shared" si="20"/>
        <v>0</v>
      </c>
    </row>
    <row r="209" spans="1:9" s="58" customFormat="1" ht="15" x14ac:dyDescent="0.25">
      <c r="A209" s="77" t="s">
        <v>376</v>
      </c>
      <c r="B209" s="79" t="s">
        <v>377</v>
      </c>
      <c r="C209" s="50">
        <f>SUM(C210)</f>
        <v>0</v>
      </c>
      <c r="D209" s="50">
        <f>SUM(D210)</f>
        <v>0</v>
      </c>
      <c r="E209" s="51">
        <f>SUM(E210)</f>
        <v>0</v>
      </c>
      <c r="F209" s="51">
        <f>SUM(F210)</f>
        <v>0</v>
      </c>
      <c r="G209" s="51">
        <f>SUM(G210)</f>
        <v>0</v>
      </c>
      <c r="H209" s="52">
        <v>0</v>
      </c>
    </row>
    <row r="210" spans="1:9" ht="15" x14ac:dyDescent="0.25">
      <c r="A210" s="68" t="s">
        <v>378</v>
      </c>
      <c r="B210" s="54" t="s">
        <v>379</v>
      </c>
      <c r="C210" s="62"/>
      <c r="D210" s="62">
        <f>+C210</f>
        <v>0</v>
      </c>
      <c r="E210" s="55"/>
      <c r="F210" s="55"/>
      <c r="G210" s="55">
        <f t="shared" si="19"/>
        <v>0</v>
      </c>
      <c r="H210" s="56">
        <v>0</v>
      </c>
      <c r="I210" s="6"/>
    </row>
    <row r="211" spans="1:9" s="58" customFormat="1" ht="15" x14ac:dyDescent="0.25">
      <c r="A211" s="77" t="s">
        <v>380</v>
      </c>
      <c r="B211" s="79" t="s">
        <v>381</v>
      </c>
      <c r="C211" s="50">
        <f>SUM(C212)</f>
        <v>131738140</v>
      </c>
      <c r="D211" s="50">
        <f>SUM(D212)</f>
        <v>131738140</v>
      </c>
      <c r="E211" s="51">
        <f>SUM(E212)</f>
        <v>0</v>
      </c>
      <c r="F211" s="51">
        <f>SUM(F212)</f>
        <v>26223700</v>
      </c>
      <c r="G211" s="51">
        <f>SUM(G212)</f>
        <v>26223700</v>
      </c>
      <c r="H211" s="52">
        <f t="shared" si="20"/>
        <v>0.19905928533680528</v>
      </c>
    </row>
    <row r="212" spans="1:9" ht="15" x14ac:dyDescent="0.25">
      <c r="A212" s="68" t="s">
        <v>382</v>
      </c>
      <c r="B212" s="54" t="s">
        <v>383</v>
      </c>
      <c r="C212" s="62">
        <v>131738140</v>
      </c>
      <c r="D212" s="62">
        <f>+C212</f>
        <v>131738140</v>
      </c>
      <c r="E212" s="55"/>
      <c r="F212" s="55">
        <f>+'[1]Mapa V(a) Receitas FSAs   '!AV64</f>
        <v>26223700</v>
      </c>
      <c r="G212" s="55">
        <f t="shared" si="19"/>
        <v>26223700</v>
      </c>
      <c r="H212" s="56">
        <f t="shared" si="20"/>
        <v>0.19905928533680528</v>
      </c>
    </row>
    <row r="213" spans="1:9" ht="15" x14ac:dyDescent="0.25">
      <c r="A213" s="92" t="s">
        <v>384</v>
      </c>
      <c r="B213" s="93" t="s">
        <v>385</v>
      </c>
      <c r="C213" s="50">
        <f>+C215+C214+C216</f>
        <v>220000000</v>
      </c>
      <c r="D213" s="50">
        <f>+D215+D214+D216</f>
        <v>220000000</v>
      </c>
      <c r="E213" s="51">
        <f>+E215+E214+E216</f>
        <v>9846284</v>
      </c>
      <c r="F213" s="51">
        <f>+F215+F214+F216</f>
        <v>9500</v>
      </c>
      <c r="G213" s="51">
        <f>+G215+G214+G216</f>
        <v>9855784</v>
      </c>
      <c r="H213" s="52">
        <f t="shared" si="20"/>
        <v>4.4799018181818182E-2</v>
      </c>
    </row>
    <row r="214" spans="1:9" ht="15" x14ac:dyDescent="0.25">
      <c r="A214" s="68" t="s">
        <v>386</v>
      </c>
      <c r="B214" s="54" t="s">
        <v>387</v>
      </c>
      <c r="C214" s="62">
        <v>0</v>
      </c>
      <c r="D214" s="62">
        <f>+C214</f>
        <v>0</v>
      </c>
      <c r="E214" s="55"/>
      <c r="F214" s="55"/>
      <c r="G214" s="55">
        <f t="shared" si="19"/>
        <v>0</v>
      </c>
      <c r="H214" s="56">
        <v>0</v>
      </c>
    </row>
    <row r="215" spans="1:9" ht="15" x14ac:dyDescent="0.25">
      <c r="A215" s="68" t="s">
        <v>388</v>
      </c>
      <c r="B215" s="54" t="s">
        <v>389</v>
      </c>
      <c r="C215" s="62">
        <v>0</v>
      </c>
      <c r="D215" s="62">
        <f>+C215</f>
        <v>0</v>
      </c>
      <c r="E215" s="55"/>
      <c r="F215" s="55">
        <f>+'[1]Mapa V(a) Receitas FSAs   '!AV67</f>
        <v>9500</v>
      </c>
      <c r="G215" s="55">
        <f t="shared" si="19"/>
        <v>9500</v>
      </c>
      <c r="H215" s="56">
        <v>0</v>
      </c>
    </row>
    <row r="216" spans="1:9" ht="15" x14ac:dyDescent="0.25">
      <c r="A216" s="68" t="s">
        <v>390</v>
      </c>
      <c r="B216" s="94" t="s">
        <v>391</v>
      </c>
      <c r="C216" s="62">
        <v>220000000</v>
      </c>
      <c r="D216" s="62">
        <f>+C216</f>
        <v>220000000</v>
      </c>
      <c r="E216" s="55">
        <v>9846284</v>
      </c>
      <c r="F216" s="55"/>
      <c r="G216" s="55">
        <f t="shared" si="19"/>
        <v>9846284</v>
      </c>
      <c r="H216" s="56">
        <f t="shared" si="20"/>
        <v>4.4755836363636364E-2</v>
      </c>
    </row>
    <row r="217" spans="1:9" ht="15" x14ac:dyDescent="0.2">
      <c r="A217" s="95"/>
      <c r="B217" s="96"/>
      <c r="C217" s="96"/>
      <c r="D217" s="97"/>
      <c r="E217" s="97"/>
      <c r="F217" s="97"/>
      <c r="G217" s="97"/>
      <c r="H217" s="98"/>
    </row>
    <row r="218" spans="1:9" s="101" customFormat="1" x14ac:dyDescent="0.2">
      <c r="A218" s="99"/>
      <c r="B218" s="99"/>
      <c r="C218" s="99"/>
      <c r="D218" s="100"/>
      <c r="E218" s="100"/>
      <c r="F218" s="100"/>
      <c r="G218" s="100"/>
      <c r="H218" s="100"/>
    </row>
    <row r="219" spans="1:9" s="101" customFormat="1" x14ac:dyDescent="0.2">
      <c r="A219" s="99"/>
      <c r="B219" s="99"/>
      <c r="C219" s="99"/>
      <c r="D219" s="100"/>
      <c r="E219" s="100"/>
      <c r="F219" s="100"/>
      <c r="G219" s="100"/>
      <c r="H219" s="100"/>
      <c r="I219" s="102"/>
    </row>
    <row r="220" spans="1:9" s="108" customFormat="1" ht="18" hidden="1" customHeight="1" x14ac:dyDescent="0.2">
      <c r="A220" s="103" t="s">
        <v>392</v>
      </c>
      <c r="B220" s="103"/>
      <c r="C220" s="104" t="s">
        <v>393</v>
      </c>
      <c r="D220" s="104" t="s">
        <v>394</v>
      </c>
      <c r="E220" s="104" t="s">
        <v>395</v>
      </c>
      <c r="F220" s="105"/>
      <c r="G220" s="105"/>
      <c r="H220" s="106"/>
      <c r="I220" s="107"/>
    </row>
    <row r="221" spans="1:9" s="108" customFormat="1" hidden="1" x14ac:dyDescent="0.2">
      <c r="A221" s="109" t="s">
        <v>396</v>
      </c>
      <c r="B221" s="110"/>
      <c r="C221" s="111">
        <f>+C64+C69</f>
        <v>1410030000</v>
      </c>
      <c r="D221" s="111">
        <f>+D64+D69</f>
        <v>1410030000</v>
      </c>
      <c r="E221" s="112">
        <f>+E222+E223</f>
        <v>116265000</v>
      </c>
      <c r="F221" s="113"/>
      <c r="G221" s="113"/>
      <c r="H221" s="114"/>
    </row>
    <row r="222" spans="1:9" s="108" customFormat="1" hidden="1" x14ac:dyDescent="0.2">
      <c r="A222" s="115" t="s">
        <v>397</v>
      </c>
      <c r="B222" s="116"/>
      <c r="C222" s="111"/>
      <c r="D222" s="111"/>
      <c r="E222" s="117">
        <v>55132500</v>
      </c>
      <c r="F222" s="113"/>
      <c r="G222" s="118"/>
      <c r="H222" s="106"/>
    </row>
    <row r="223" spans="1:9" s="108" customFormat="1" hidden="1" x14ac:dyDescent="0.2">
      <c r="A223" s="115" t="s">
        <v>398</v>
      </c>
      <c r="B223" s="119"/>
      <c r="C223" s="111"/>
      <c r="D223" s="111"/>
      <c r="E223" s="117">
        <v>61132500</v>
      </c>
      <c r="F223" s="113"/>
      <c r="G223" s="118"/>
      <c r="H223" s="106"/>
    </row>
    <row r="224" spans="1:9" s="108" customFormat="1" hidden="1" x14ac:dyDescent="0.2">
      <c r="A224" s="120" t="s">
        <v>399</v>
      </c>
      <c r="B224" s="121"/>
      <c r="C224" s="111">
        <f>+C65+C70</f>
        <v>214493140</v>
      </c>
      <c r="D224" s="111">
        <f>+D65+D70</f>
        <v>214493140</v>
      </c>
      <c r="E224" s="112">
        <f>SUM(E225)</f>
        <v>49176753</v>
      </c>
      <c r="F224" s="113"/>
      <c r="G224" s="113"/>
      <c r="H224" s="114"/>
    </row>
    <row r="225" spans="1:9" s="61" customFormat="1" hidden="1" x14ac:dyDescent="0.2">
      <c r="A225" s="115" t="s">
        <v>400</v>
      </c>
      <c r="B225" s="115"/>
      <c r="C225" s="122"/>
      <c r="D225" s="122"/>
      <c r="E225" s="117">
        <v>49176753</v>
      </c>
      <c r="F225" s="118"/>
      <c r="G225" s="118"/>
      <c r="H225" s="106"/>
    </row>
    <row r="226" spans="1:9" s="61" customFormat="1" hidden="1" x14ac:dyDescent="0.2">
      <c r="A226" s="120" t="s">
        <v>401</v>
      </c>
      <c r="B226" s="121"/>
      <c r="C226" s="111">
        <f>+C66+C71</f>
        <v>3777046770</v>
      </c>
      <c r="D226" s="111">
        <f>+D66+D71</f>
        <v>5223194704</v>
      </c>
      <c r="E226" s="112">
        <f>SUM(E227:E233)</f>
        <v>358887843</v>
      </c>
      <c r="F226" s="113"/>
      <c r="G226" s="113"/>
      <c r="H226" s="114"/>
    </row>
    <row r="227" spans="1:9" s="61" customFormat="1" hidden="1" x14ac:dyDescent="0.2">
      <c r="A227" s="123" t="s">
        <v>402</v>
      </c>
      <c r="B227" s="123"/>
      <c r="C227" s="124"/>
      <c r="D227" s="122"/>
      <c r="E227" s="117"/>
      <c r="F227" s="118"/>
      <c r="G227" s="118"/>
      <c r="H227" s="106"/>
    </row>
    <row r="228" spans="1:9" s="61" customFormat="1" hidden="1" x14ac:dyDescent="0.2">
      <c r="A228" s="123" t="s">
        <v>403</v>
      </c>
      <c r="B228" s="123"/>
      <c r="C228" s="124"/>
      <c r="D228" s="122"/>
      <c r="E228" s="117"/>
      <c r="F228" s="118"/>
      <c r="G228" s="118"/>
      <c r="H228" s="106"/>
    </row>
    <row r="229" spans="1:9" s="61" customFormat="1" hidden="1" x14ac:dyDescent="0.2">
      <c r="A229" s="123" t="s">
        <v>404</v>
      </c>
      <c r="B229" s="123"/>
      <c r="C229" s="124"/>
      <c r="D229" s="122"/>
      <c r="E229" s="117"/>
      <c r="F229" s="118"/>
      <c r="G229" s="118"/>
      <c r="H229" s="106"/>
    </row>
    <row r="230" spans="1:9" s="61" customFormat="1" hidden="1" x14ac:dyDescent="0.2">
      <c r="A230" s="123" t="s">
        <v>405</v>
      </c>
      <c r="B230" s="123"/>
      <c r="C230" s="124"/>
      <c r="D230" s="122"/>
      <c r="E230" s="117"/>
      <c r="F230" s="118"/>
      <c r="G230" s="118"/>
      <c r="H230" s="106"/>
      <c r="I230" s="125"/>
    </row>
    <row r="231" spans="1:9" s="61" customFormat="1" hidden="1" x14ac:dyDescent="0.2">
      <c r="A231" s="123" t="s">
        <v>403</v>
      </c>
      <c r="B231" s="123"/>
      <c r="C231" s="124"/>
      <c r="D231" s="122"/>
      <c r="E231" s="117">
        <v>77324125</v>
      </c>
      <c r="F231" s="118"/>
      <c r="G231" s="118"/>
      <c r="H231" s="106"/>
      <c r="I231" s="125"/>
    </row>
    <row r="232" spans="1:9" s="61" customFormat="1" hidden="1" x14ac:dyDescent="0.2">
      <c r="A232" s="123" t="s">
        <v>404</v>
      </c>
      <c r="B232" s="123"/>
      <c r="C232" s="124"/>
      <c r="D232" s="122"/>
      <c r="E232" s="117">
        <v>18131030</v>
      </c>
      <c r="F232" s="118"/>
      <c r="G232" s="118"/>
      <c r="H232" s="106"/>
      <c r="I232" s="125"/>
    </row>
    <row r="233" spans="1:9" s="61" customFormat="1" hidden="1" x14ac:dyDescent="0.2">
      <c r="A233" s="126" t="s">
        <v>406</v>
      </c>
      <c r="B233" s="127"/>
      <c r="C233" s="124"/>
      <c r="D233" s="122"/>
      <c r="E233" s="117">
        <v>263432688</v>
      </c>
      <c r="F233" s="118"/>
      <c r="G233" s="118"/>
      <c r="H233" s="106"/>
      <c r="I233" s="125"/>
    </row>
    <row r="234" spans="1:9" s="61" customFormat="1" hidden="1" x14ac:dyDescent="0.2">
      <c r="A234" s="120" t="s">
        <v>407</v>
      </c>
      <c r="B234" s="121"/>
      <c r="C234" s="124"/>
      <c r="D234" s="122"/>
      <c r="E234" s="112"/>
      <c r="F234" s="113"/>
      <c r="G234" s="113"/>
      <c r="H234" s="114"/>
      <c r="I234" s="125"/>
    </row>
    <row r="235" spans="1:9" s="61" customFormat="1" hidden="1" x14ac:dyDescent="0.2">
      <c r="A235" s="120" t="s">
        <v>408</v>
      </c>
      <c r="B235" s="121"/>
      <c r="C235" s="124"/>
      <c r="D235" s="122"/>
      <c r="E235" s="112">
        <f>+E224+E226+E221+E234</f>
        <v>524329596</v>
      </c>
      <c r="F235" s="113"/>
      <c r="G235" s="113"/>
      <c r="H235" s="114"/>
    </row>
    <row r="236" spans="1:9" hidden="1" x14ac:dyDescent="0.2"/>
    <row r="237" spans="1:9" hidden="1" x14ac:dyDescent="0.2"/>
    <row r="238" spans="1:9" hidden="1" x14ac:dyDescent="0.2"/>
    <row r="239" spans="1:9" hidden="1" x14ac:dyDescent="0.2"/>
  </sheetData>
  <mergeCells count="13">
    <mergeCell ref="A224:B224"/>
    <mergeCell ref="A226:B226"/>
    <mergeCell ref="A234:B234"/>
    <mergeCell ref="A235:B235"/>
    <mergeCell ref="E7:E9"/>
    <mergeCell ref="F7:F9"/>
    <mergeCell ref="G7:G9"/>
    <mergeCell ref="C5:D5"/>
    <mergeCell ref="A6:B8"/>
    <mergeCell ref="C6:C9"/>
    <mergeCell ref="D6:D9"/>
    <mergeCell ref="E6:G6"/>
    <mergeCell ref="H6:H9"/>
  </mergeCells>
  <printOptions horizontalCentered="1"/>
  <pageMargins left="0.39370078740157483" right="0.39370078740157483" top="0.35433070866141736" bottom="0.35433070866141736" header="0.31496062992125984" footer="0.31496062992125984"/>
  <pageSetup paperSize="9" scale="51" fitToHeight="0" orientation="portrait" r:id="rId1"/>
  <rowBreaks count="1" manualBreakCount="1">
    <brk id="107" max="7" man="1"/>
  </rowBreaks>
  <ignoredErrors>
    <ignoredError sqref="D17:H216" formula="1"/>
    <ignoredError sqref="C40:C4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6"/>
  <sheetViews>
    <sheetView showGridLines="0" topLeftCell="C1" zoomScaleNormal="100" zoomScaleSheetLayoutView="95" workbookViewId="0">
      <selection activeCell="G154" sqref="G154"/>
    </sheetView>
  </sheetViews>
  <sheetFormatPr defaultRowHeight="15" x14ac:dyDescent="0.25"/>
  <cols>
    <col min="1" max="1" width="26.7109375" customWidth="1"/>
    <col min="2" max="2" width="65.5703125" customWidth="1"/>
    <col min="3" max="11" width="16.7109375" customWidth="1"/>
    <col min="12" max="12" width="11.140625" customWidth="1"/>
    <col min="13" max="13" width="10.85546875" bestFit="1" customWidth="1"/>
    <col min="14" max="14" width="12.28515625" bestFit="1" customWidth="1"/>
    <col min="15" max="19" width="9.140625" customWidth="1"/>
  </cols>
  <sheetData>
    <row r="1" spans="1:12" ht="15.6" customHeight="1" x14ac:dyDescent="0.25">
      <c r="A1" s="130"/>
      <c r="B1" s="130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ht="12" customHeight="1" x14ac:dyDescent="0.25">
      <c r="A2" s="130"/>
      <c r="B2" s="130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spans="1:12" ht="43.5" customHeight="1" x14ac:dyDescent="0.25">
      <c r="A3" s="132"/>
      <c r="B3" s="132"/>
      <c r="C3" s="133"/>
      <c r="D3" s="133"/>
      <c r="E3" s="133"/>
      <c r="F3" s="133"/>
      <c r="G3" s="133"/>
      <c r="H3" s="134"/>
      <c r="I3" s="134"/>
      <c r="J3" s="134"/>
      <c r="K3" s="134"/>
      <c r="L3" s="134"/>
    </row>
    <row r="4" spans="1:12" ht="21" customHeight="1" x14ac:dyDescent="0.25">
      <c r="A4" s="14" t="s">
        <v>409</v>
      </c>
      <c r="B4" s="15"/>
      <c r="C4" s="135" t="s">
        <v>410</v>
      </c>
      <c r="D4" s="17" t="s">
        <v>411</v>
      </c>
      <c r="E4" s="18"/>
      <c r="F4" s="18"/>
      <c r="G4" s="19"/>
      <c r="H4" s="17" t="s">
        <v>3</v>
      </c>
      <c r="I4" s="18"/>
      <c r="J4" s="18"/>
      <c r="K4" s="19"/>
      <c r="L4" s="135" t="s">
        <v>412</v>
      </c>
    </row>
    <row r="5" spans="1:12" ht="29.1" customHeight="1" x14ac:dyDescent="0.25">
      <c r="A5" s="25"/>
      <c r="B5" s="26"/>
      <c r="C5" s="136"/>
      <c r="D5" s="137" t="s">
        <v>413</v>
      </c>
      <c r="E5" s="20" t="s">
        <v>414</v>
      </c>
      <c r="F5" s="20" t="s">
        <v>415</v>
      </c>
      <c r="G5" s="135" t="s">
        <v>7</v>
      </c>
      <c r="H5" s="20" t="s">
        <v>413</v>
      </c>
      <c r="I5" s="138" t="s">
        <v>414</v>
      </c>
      <c r="J5" s="20" t="s">
        <v>415</v>
      </c>
      <c r="K5" s="135" t="s">
        <v>7</v>
      </c>
      <c r="L5" s="136"/>
    </row>
    <row r="6" spans="1:12" x14ac:dyDescent="0.25">
      <c r="A6" s="27" t="s">
        <v>8</v>
      </c>
      <c r="B6" s="27" t="s">
        <v>9</v>
      </c>
      <c r="C6" s="139"/>
      <c r="D6" s="140"/>
      <c r="E6" s="30"/>
      <c r="F6" s="30"/>
      <c r="G6" s="139"/>
      <c r="H6" s="30"/>
      <c r="I6" s="141"/>
      <c r="J6" s="30"/>
      <c r="K6" s="139"/>
      <c r="L6" s="139"/>
    </row>
    <row r="7" spans="1:12" x14ac:dyDescent="0.25">
      <c r="A7" s="142" t="s">
        <v>416</v>
      </c>
      <c r="B7" s="143" t="s">
        <v>417</v>
      </c>
      <c r="C7" s="144">
        <v>579373848</v>
      </c>
      <c r="D7" s="144"/>
      <c r="E7" s="144">
        <v>303544924</v>
      </c>
      <c r="F7" s="144">
        <v>311912316</v>
      </c>
      <c r="G7" s="144">
        <f>+D7+E7+F7</f>
        <v>615457240</v>
      </c>
      <c r="H7" s="144"/>
      <c r="I7" s="144">
        <v>131973291</v>
      </c>
      <c r="J7" s="144">
        <v>150786518</v>
      </c>
      <c r="K7" s="144">
        <f>+H7+I7+J7</f>
        <v>282759809</v>
      </c>
      <c r="L7" s="145">
        <f>+K7/G7</f>
        <v>0.45943046993809028</v>
      </c>
    </row>
    <row r="8" spans="1:12" x14ac:dyDescent="0.25">
      <c r="A8" s="146"/>
      <c r="B8" s="143" t="s">
        <v>418</v>
      </c>
      <c r="C8" s="144">
        <v>12197514406</v>
      </c>
      <c r="D8" s="144"/>
      <c r="E8" s="144">
        <v>10760430749</v>
      </c>
      <c r="F8" s="144">
        <v>1469946740</v>
      </c>
      <c r="G8" s="144">
        <f t="shared" ref="G8:G32" si="0">+D8+E8+F8</f>
        <v>12230377489</v>
      </c>
      <c r="H8" s="144"/>
      <c r="I8" s="144">
        <v>5161332013</v>
      </c>
      <c r="J8" s="144">
        <v>685913365</v>
      </c>
      <c r="K8" s="144">
        <f t="shared" ref="K8:K32" si="1">+H8+I8+J8</f>
        <v>5847245378</v>
      </c>
      <c r="L8" s="145">
        <f t="shared" ref="L8:L71" si="2">+K8/G8</f>
        <v>0.47809197903000228</v>
      </c>
    </row>
    <row r="9" spans="1:12" x14ac:dyDescent="0.25">
      <c r="A9" s="146"/>
      <c r="B9" s="143" t="s">
        <v>419</v>
      </c>
      <c r="C9" s="144">
        <v>5002265912.915</v>
      </c>
      <c r="D9" s="144">
        <v>107757876.579</v>
      </c>
      <c r="E9" s="144">
        <v>4519335462.915</v>
      </c>
      <c r="F9" s="144">
        <v>778316984</v>
      </c>
      <c r="G9" s="144">
        <f t="shared" si="0"/>
        <v>5405410323.4939995</v>
      </c>
      <c r="H9" s="144">
        <v>42290886</v>
      </c>
      <c r="I9" s="144">
        <v>2131288138</v>
      </c>
      <c r="J9" s="144">
        <v>357147922</v>
      </c>
      <c r="K9" s="144">
        <f t="shared" si="1"/>
        <v>2530726946</v>
      </c>
      <c r="L9" s="145">
        <f t="shared" si="2"/>
        <v>0.46818405903442406</v>
      </c>
    </row>
    <row r="10" spans="1:12" x14ac:dyDescent="0.25">
      <c r="A10" s="146"/>
      <c r="B10" s="143" t="s">
        <v>420</v>
      </c>
      <c r="C10" s="144">
        <v>37249670</v>
      </c>
      <c r="D10" s="144"/>
      <c r="E10" s="144">
        <v>27937640</v>
      </c>
      <c r="F10" s="144">
        <v>11408992</v>
      </c>
      <c r="G10" s="144">
        <f t="shared" si="0"/>
        <v>39346632</v>
      </c>
      <c r="H10" s="144"/>
      <c r="I10" s="144">
        <v>5974923</v>
      </c>
      <c r="J10" s="144">
        <v>2516914</v>
      </c>
      <c r="K10" s="144">
        <f t="shared" si="1"/>
        <v>8491837</v>
      </c>
      <c r="L10" s="145">
        <f t="shared" si="2"/>
        <v>0.21582119150630225</v>
      </c>
    </row>
    <row r="11" spans="1:12" x14ac:dyDescent="0.25">
      <c r="A11" s="146"/>
      <c r="B11" s="143" t="s">
        <v>421</v>
      </c>
      <c r="C11" s="144">
        <v>37911588</v>
      </c>
      <c r="D11" s="144">
        <v>2000000</v>
      </c>
      <c r="E11" s="144">
        <v>37101045</v>
      </c>
      <c r="F11" s="144"/>
      <c r="G11" s="144">
        <f t="shared" si="0"/>
        <v>39101045</v>
      </c>
      <c r="H11" s="144">
        <v>80036</v>
      </c>
      <c r="I11" s="144">
        <v>13866001</v>
      </c>
      <c r="J11" s="144"/>
      <c r="K11" s="144">
        <f t="shared" si="1"/>
        <v>13946037</v>
      </c>
      <c r="L11" s="145">
        <f t="shared" si="2"/>
        <v>0.35666660571347902</v>
      </c>
    </row>
    <row r="12" spans="1:12" x14ac:dyDescent="0.25">
      <c r="A12" s="146"/>
      <c r="B12" s="143" t="s">
        <v>422</v>
      </c>
      <c r="C12" s="144">
        <v>197140606.95999998</v>
      </c>
      <c r="D12" s="144">
        <v>2033423</v>
      </c>
      <c r="E12" s="144">
        <v>97522270.960000008</v>
      </c>
      <c r="F12" s="144">
        <v>106482306</v>
      </c>
      <c r="G12" s="144">
        <f t="shared" si="0"/>
        <v>206037999.96000001</v>
      </c>
      <c r="H12" s="144">
        <v>215205</v>
      </c>
      <c r="I12" s="144">
        <v>35541587</v>
      </c>
      <c r="J12" s="144">
        <v>41615508</v>
      </c>
      <c r="K12" s="144">
        <f t="shared" si="1"/>
        <v>77372300</v>
      </c>
      <c r="L12" s="145">
        <f t="shared" si="2"/>
        <v>0.37552441789874186</v>
      </c>
    </row>
    <row r="13" spans="1:12" x14ac:dyDescent="0.25">
      <c r="A13" s="146"/>
      <c r="B13" s="143" t="s">
        <v>423</v>
      </c>
      <c r="C13" s="144">
        <v>1842080905</v>
      </c>
      <c r="D13" s="144">
        <v>4632364</v>
      </c>
      <c r="E13" s="144">
        <v>1727733209</v>
      </c>
      <c r="F13" s="144">
        <v>141559301</v>
      </c>
      <c r="G13" s="144">
        <f t="shared" si="0"/>
        <v>1873924874</v>
      </c>
      <c r="H13" s="144">
        <v>350597</v>
      </c>
      <c r="I13" s="144">
        <v>523722881</v>
      </c>
      <c r="J13" s="144">
        <v>60043029</v>
      </c>
      <c r="K13" s="144">
        <f t="shared" si="1"/>
        <v>584116507</v>
      </c>
      <c r="L13" s="145">
        <f t="shared" si="2"/>
        <v>0.31170753700129389</v>
      </c>
    </row>
    <row r="14" spans="1:12" x14ac:dyDescent="0.25">
      <c r="A14" s="146"/>
      <c r="B14" s="143" t="s">
        <v>424</v>
      </c>
      <c r="C14" s="144">
        <v>29025002</v>
      </c>
      <c r="D14" s="144">
        <v>127000</v>
      </c>
      <c r="E14" s="144">
        <v>21418182</v>
      </c>
      <c r="F14" s="144">
        <v>9535920</v>
      </c>
      <c r="G14" s="144">
        <f t="shared" si="0"/>
        <v>31081102</v>
      </c>
      <c r="H14" s="144">
        <v>0</v>
      </c>
      <c r="I14" s="144">
        <v>7044517</v>
      </c>
      <c r="J14" s="144">
        <v>3522860</v>
      </c>
      <c r="K14" s="144">
        <f t="shared" si="1"/>
        <v>10567377</v>
      </c>
      <c r="L14" s="145">
        <f t="shared" si="2"/>
        <v>0.33999363986515019</v>
      </c>
    </row>
    <row r="15" spans="1:12" x14ac:dyDescent="0.25">
      <c r="A15" s="146"/>
      <c r="B15" s="143" t="s">
        <v>425</v>
      </c>
      <c r="C15" s="144">
        <v>2125672656</v>
      </c>
      <c r="D15" s="144">
        <v>5338836</v>
      </c>
      <c r="E15" s="144">
        <v>1408456018</v>
      </c>
      <c r="F15" s="144">
        <v>711705712</v>
      </c>
      <c r="G15" s="144">
        <f t="shared" si="0"/>
        <v>2125500566</v>
      </c>
      <c r="H15" s="144">
        <v>2225511</v>
      </c>
      <c r="I15" s="144">
        <v>532904187</v>
      </c>
      <c r="J15" s="144">
        <v>139057183</v>
      </c>
      <c r="K15" s="144">
        <f t="shared" si="1"/>
        <v>674186881</v>
      </c>
      <c r="L15" s="145">
        <f t="shared" si="2"/>
        <v>0.31718969723388912</v>
      </c>
    </row>
    <row r="16" spans="1:12" x14ac:dyDescent="0.25">
      <c r="A16" s="146"/>
      <c r="B16" s="143" t="s">
        <v>426</v>
      </c>
      <c r="C16" s="144">
        <v>79559592</v>
      </c>
      <c r="D16" s="144">
        <v>1550000</v>
      </c>
      <c r="E16" s="144">
        <v>68179422</v>
      </c>
      <c r="F16" s="144">
        <v>15109626</v>
      </c>
      <c r="G16" s="144">
        <f t="shared" si="0"/>
        <v>84839048</v>
      </c>
      <c r="H16" s="144">
        <v>109812</v>
      </c>
      <c r="I16" s="144">
        <v>22876093</v>
      </c>
      <c r="J16" s="144">
        <v>5539459</v>
      </c>
      <c r="K16" s="144">
        <f t="shared" si="1"/>
        <v>28525364</v>
      </c>
      <c r="L16" s="145">
        <f t="shared" si="2"/>
        <v>0.3362291854100013</v>
      </c>
    </row>
    <row r="17" spans="1:12" x14ac:dyDescent="0.25">
      <c r="A17" s="146"/>
      <c r="B17" s="143" t="s">
        <v>427</v>
      </c>
      <c r="C17" s="144">
        <v>8918277</v>
      </c>
      <c r="D17" s="144">
        <v>658672</v>
      </c>
      <c r="E17" s="144">
        <v>8081397</v>
      </c>
      <c r="F17" s="144">
        <v>948330</v>
      </c>
      <c r="G17" s="144">
        <f t="shared" si="0"/>
        <v>9688399</v>
      </c>
      <c r="H17" s="144">
        <v>550200</v>
      </c>
      <c r="I17" s="144">
        <v>485978</v>
      </c>
      <c r="J17" s="144">
        <v>0</v>
      </c>
      <c r="K17" s="144">
        <f t="shared" si="1"/>
        <v>1036178</v>
      </c>
      <c r="L17" s="145">
        <f t="shared" si="2"/>
        <v>0.1069503846817209</v>
      </c>
    </row>
    <row r="18" spans="1:12" x14ac:dyDescent="0.25">
      <c r="A18" s="146"/>
      <c r="B18" s="143" t="s">
        <v>428</v>
      </c>
      <c r="C18" s="144">
        <v>226566469.11579999</v>
      </c>
      <c r="D18" s="144">
        <v>96492285.7051</v>
      </c>
      <c r="E18" s="144">
        <v>95296886</v>
      </c>
      <c r="F18" s="144">
        <v>24754400</v>
      </c>
      <c r="G18" s="144">
        <f t="shared" si="0"/>
        <v>216543571.7051</v>
      </c>
      <c r="H18" s="144">
        <v>51957803</v>
      </c>
      <c r="I18" s="144">
        <v>21065181</v>
      </c>
      <c r="J18" s="144">
        <v>1773436</v>
      </c>
      <c r="K18" s="144">
        <f t="shared" si="1"/>
        <v>74796420</v>
      </c>
      <c r="L18" s="145">
        <f t="shared" si="2"/>
        <v>0.34541048441678773</v>
      </c>
    </row>
    <row r="19" spans="1:12" x14ac:dyDescent="0.25">
      <c r="A19" s="146"/>
      <c r="B19" s="143" t="s">
        <v>429</v>
      </c>
      <c r="C19" s="144">
        <v>13796700</v>
      </c>
      <c r="D19" s="144">
        <v>500000</v>
      </c>
      <c r="E19" s="144">
        <v>7137395</v>
      </c>
      <c r="F19" s="144">
        <v>7336900</v>
      </c>
      <c r="G19" s="144">
        <f t="shared" si="0"/>
        <v>14974295</v>
      </c>
      <c r="H19" s="144">
        <v>0</v>
      </c>
      <c r="I19" s="144">
        <v>1031595</v>
      </c>
      <c r="J19" s="144">
        <v>6665730</v>
      </c>
      <c r="K19" s="144">
        <f t="shared" si="1"/>
        <v>7697325</v>
      </c>
      <c r="L19" s="145">
        <f t="shared" si="2"/>
        <v>0.51403588616358897</v>
      </c>
    </row>
    <row r="20" spans="1:12" x14ac:dyDescent="0.25">
      <c r="A20" s="146"/>
      <c r="B20" s="143" t="s">
        <v>430</v>
      </c>
      <c r="C20" s="144">
        <v>432536534</v>
      </c>
      <c r="D20" s="144">
        <v>2010413.0760999999</v>
      </c>
      <c r="E20" s="144">
        <v>250772672</v>
      </c>
      <c r="F20" s="144">
        <v>119543040</v>
      </c>
      <c r="G20" s="144">
        <f t="shared" si="0"/>
        <v>372326125.07609999</v>
      </c>
      <c r="H20" s="144">
        <v>796786.8952380952</v>
      </c>
      <c r="I20" s="144">
        <v>8879229</v>
      </c>
      <c r="J20" s="144">
        <v>0</v>
      </c>
      <c r="K20" s="144">
        <f t="shared" si="1"/>
        <v>9676015.8952380959</v>
      </c>
      <c r="L20" s="145">
        <f t="shared" si="2"/>
        <v>2.5988012238626575E-2</v>
      </c>
    </row>
    <row r="21" spans="1:12" x14ac:dyDescent="0.25">
      <c r="A21" s="146"/>
      <c r="B21" s="143" t="s">
        <v>431</v>
      </c>
      <c r="C21" s="144">
        <v>437821923</v>
      </c>
      <c r="D21" s="144"/>
      <c r="E21" s="144">
        <v>6902428</v>
      </c>
      <c r="F21" s="144">
        <v>431267000</v>
      </c>
      <c r="G21" s="144">
        <f t="shared" si="0"/>
        <v>438169428</v>
      </c>
      <c r="H21" s="144"/>
      <c r="I21" s="144">
        <v>0</v>
      </c>
      <c r="J21" s="144">
        <v>0</v>
      </c>
      <c r="K21" s="144">
        <f t="shared" si="1"/>
        <v>0</v>
      </c>
      <c r="L21" s="145">
        <v>0</v>
      </c>
    </row>
    <row r="22" spans="1:12" x14ac:dyDescent="0.25">
      <c r="A22" s="146"/>
      <c r="B22" s="143" t="s">
        <v>432</v>
      </c>
      <c r="C22" s="144">
        <v>573232166</v>
      </c>
      <c r="D22" s="144"/>
      <c r="E22" s="144">
        <v>303491560</v>
      </c>
      <c r="F22" s="144">
        <v>84609502</v>
      </c>
      <c r="G22" s="144">
        <f t="shared" si="0"/>
        <v>388101062</v>
      </c>
      <c r="H22" s="144"/>
      <c r="I22" s="144">
        <v>0</v>
      </c>
      <c r="J22" s="144">
        <v>0</v>
      </c>
      <c r="K22" s="144">
        <f t="shared" si="1"/>
        <v>0</v>
      </c>
      <c r="L22" s="145">
        <f t="shared" si="2"/>
        <v>0</v>
      </c>
    </row>
    <row r="23" spans="1:12" x14ac:dyDescent="0.25">
      <c r="A23" s="146"/>
      <c r="B23" s="143" t="s">
        <v>433</v>
      </c>
      <c r="C23" s="144">
        <v>462689264</v>
      </c>
      <c r="D23" s="144"/>
      <c r="E23" s="144">
        <v>356584973</v>
      </c>
      <c r="F23" s="144">
        <v>95107741</v>
      </c>
      <c r="G23" s="144">
        <f t="shared" si="0"/>
        <v>451692714</v>
      </c>
      <c r="H23" s="144"/>
      <c r="I23" s="144">
        <v>0</v>
      </c>
      <c r="J23" s="144">
        <v>0</v>
      </c>
      <c r="K23" s="144">
        <f t="shared" si="1"/>
        <v>0</v>
      </c>
      <c r="L23" s="145">
        <f t="shared" si="2"/>
        <v>0</v>
      </c>
    </row>
    <row r="24" spans="1:12" x14ac:dyDescent="0.25">
      <c r="A24" s="146"/>
      <c r="B24" s="143" t="s">
        <v>434</v>
      </c>
      <c r="C24" s="144">
        <v>14542148</v>
      </c>
      <c r="D24" s="144"/>
      <c r="E24" s="144">
        <v>14542148</v>
      </c>
      <c r="F24" s="144"/>
      <c r="G24" s="144">
        <f t="shared" si="0"/>
        <v>14542148</v>
      </c>
      <c r="H24" s="144"/>
      <c r="I24" s="144">
        <v>0</v>
      </c>
      <c r="J24" s="144"/>
      <c r="K24" s="144">
        <f t="shared" si="1"/>
        <v>0</v>
      </c>
      <c r="L24" s="145">
        <f t="shared" si="2"/>
        <v>0</v>
      </c>
    </row>
    <row r="25" spans="1:12" x14ac:dyDescent="0.25">
      <c r="A25" s="146"/>
      <c r="B25" s="143" t="s">
        <v>435</v>
      </c>
      <c r="C25" s="144">
        <v>119545868</v>
      </c>
      <c r="D25" s="144"/>
      <c r="E25" s="144">
        <v>29409456</v>
      </c>
      <c r="F25" s="144">
        <v>17271642</v>
      </c>
      <c r="G25" s="144">
        <f t="shared" si="0"/>
        <v>46681098</v>
      </c>
      <c r="H25" s="144"/>
      <c r="I25" s="144">
        <v>0</v>
      </c>
      <c r="J25" s="144">
        <v>0</v>
      </c>
      <c r="K25" s="144">
        <f t="shared" si="1"/>
        <v>0</v>
      </c>
      <c r="L25" s="145">
        <f t="shared" si="2"/>
        <v>0</v>
      </c>
    </row>
    <row r="26" spans="1:12" x14ac:dyDescent="0.25">
      <c r="A26" s="146"/>
      <c r="B26" s="143" t="s">
        <v>436</v>
      </c>
      <c r="C26" s="144">
        <v>232147560</v>
      </c>
      <c r="D26" s="144"/>
      <c r="E26" s="144">
        <v>137081237</v>
      </c>
      <c r="F26" s="144">
        <v>89919359</v>
      </c>
      <c r="G26" s="144">
        <f t="shared" si="0"/>
        <v>227000596</v>
      </c>
      <c r="H26" s="144"/>
      <c r="I26" s="144">
        <v>0</v>
      </c>
      <c r="J26" s="144">
        <v>0</v>
      </c>
      <c r="K26" s="144">
        <f t="shared" si="1"/>
        <v>0</v>
      </c>
      <c r="L26" s="145">
        <f t="shared" si="2"/>
        <v>0</v>
      </c>
    </row>
    <row r="27" spans="1:12" x14ac:dyDescent="0.25">
      <c r="A27" s="146"/>
      <c r="B27" s="143" t="s">
        <v>437</v>
      </c>
      <c r="C27" s="144">
        <v>78557300</v>
      </c>
      <c r="D27" s="144"/>
      <c r="E27" s="144">
        <v>58891978</v>
      </c>
      <c r="F27" s="144">
        <v>19734094</v>
      </c>
      <c r="G27" s="144">
        <f t="shared" si="0"/>
        <v>78626072</v>
      </c>
      <c r="H27" s="144"/>
      <c r="I27" s="144">
        <v>0</v>
      </c>
      <c r="J27" s="144">
        <v>0</v>
      </c>
      <c r="K27" s="144">
        <f t="shared" si="1"/>
        <v>0</v>
      </c>
      <c r="L27" s="145">
        <f t="shared" si="2"/>
        <v>0</v>
      </c>
    </row>
    <row r="28" spans="1:12" s="151" customFormat="1" x14ac:dyDescent="0.25">
      <c r="A28" s="147"/>
      <c r="B28" s="148" t="s">
        <v>438</v>
      </c>
      <c r="C28" s="149">
        <v>2010150317.1700001</v>
      </c>
      <c r="D28" s="149">
        <v>24838529.7588</v>
      </c>
      <c r="E28" s="149">
        <v>819411799.17000008</v>
      </c>
      <c r="F28" s="149">
        <v>1231321086</v>
      </c>
      <c r="G28" s="149">
        <v>2075571414.9288001</v>
      </c>
      <c r="H28" s="149">
        <v>4378984.1333333328</v>
      </c>
      <c r="I28" s="149">
        <v>268926963</v>
      </c>
      <c r="J28" s="149">
        <v>711960862</v>
      </c>
      <c r="K28" s="149">
        <v>985266809.13333333</v>
      </c>
      <c r="L28" s="150">
        <f t="shared" si="2"/>
        <v>0.47469665560369634</v>
      </c>
    </row>
    <row r="29" spans="1:12" x14ac:dyDescent="0.25">
      <c r="A29" s="146"/>
      <c r="B29" s="143" t="s">
        <v>439</v>
      </c>
      <c r="C29" s="144">
        <v>149753822</v>
      </c>
      <c r="D29" s="144"/>
      <c r="E29" s="144">
        <v>149753822</v>
      </c>
      <c r="F29" s="144"/>
      <c r="G29" s="144">
        <f t="shared" si="0"/>
        <v>149753822</v>
      </c>
      <c r="H29" s="144"/>
      <c r="I29" s="144">
        <v>17767391</v>
      </c>
      <c r="J29" s="144"/>
      <c r="K29" s="144">
        <f t="shared" si="1"/>
        <v>17767391</v>
      </c>
      <c r="L29" s="145">
        <f t="shared" si="2"/>
        <v>0.1186439902682417</v>
      </c>
    </row>
    <row r="30" spans="1:12" x14ac:dyDescent="0.25">
      <c r="A30" s="146"/>
      <c r="B30" s="143" t="s">
        <v>440</v>
      </c>
      <c r="C30" s="144">
        <v>19233206</v>
      </c>
      <c r="D30" s="144">
        <v>0</v>
      </c>
      <c r="E30" s="144">
        <v>17564448</v>
      </c>
      <c r="F30" s="144">
        <v>1727040</v>
      </c>
      <c r="G30" s="144">
        <f t="shared" si="0"/>
        <v>19291488</v>
      </c>
      <c r="H30" s="144">
        <v>0</v>
      </c>
      <c r="I30" s="144">
        <v>4182304</v>
      </c>
      <c r="J30" s="144">
        <v>490000</v>
      </c>
      <c r="K30" s="144">
        <f t="shared" si="1"/>
        <v>4672304</v>
      </c>
      <c r="L30" s="145">
        <f t="shared" si="2"/>
        <v>0.24219510698189792</v>
      </c>
    </row>
    <row r="31" spans="1:12" x14ac:dyDescent="0.25">
      <c r="A31" s="146"/>
      <c r="B31" s="143" t="s">
        <v>441</v>
      </c>
      <c r="C31" s="144">
        <v>50574749</v>
      </c>
      <c r="D31" s="144">
        <v>276151.21899999998</v>
      </c>
      <c r="E31" s="144">
        <v>35166664</v>
      </c>
      <c r="F31" s="144">
        <v>16403196</v>
      </c>
      <c r="G31" s="144">
        <f t="shared" si="0"/>
        <v>51846011.218999997</v>
      </c>
      <c r="H31" s="144">
        <v>54089</v>
      </c>
      <c r="I31" s="144">
        <v>21431532</v>
      </c>
      <c r="J31" s="144">
        <v>5017075</v>
      </c>
      <c r="K31" s="144">
        <f t="shared" si="1"/>
        <v>26502696</v>
      </c>
      <c r="L31" s="145">
        <f t="shared" si="2"/>
        <v>0.51118100268218059</v>
      </c>
    </row>
    <row r="32" spans="1:12" x14ac:dyDescent="0.25">
      <c r="A32" s="152"/>
      <c r="B32" s="143" t="s">
        <v>442</v>
      </c>
      <c r="C32" s="144">
        <v>3261772</v>
      </c>
      <c r="D32" s="144"/>
      <c r="E32" s="144">
        <v>3021772</v>
      </c>
      <c r="F32" s="144">
        <v>340000</v>
      </c>
      <c r="G32" s="144">
        <f t="shared" si="0"/>
        <v>3361772</v>
      </c>
      <c r="H32" s="144"/>
      <c r="I32" s="144">
        <v>0</v>
      </c>
      <c r="J32" s="144">
        <v>0</v>
      </c>
      <c r="K32" s="144">
        <f t="shared" si="1"/>
        <v>0</v>
      </c>
      <c r="L32" s="145">
        <f t="shared" si="2"/>
        <v>0</v>
      </c>
    </row>
    <row r="33" spans="1:12" ht="14.25" customHeight="1" x14ac:dyDescent="0.25">
      <c r="A33" s="153" t="s">
        <v>443</v>
      </c>
      <c r="B33" s="154"/>
      <c r="C33" s="155">
        <f>SUM(C7:C32)</f>
        <v>26961122262.160797</v>
      </c>
      <c r="D33" s="155">
        <f t="shared" ref="D33:F33" si="3">SUM(D7:D32)</f>
        <v>248215551.338</v>
      </c>
      <c r="E33" s="155">
        <f t="shared" si="3"/>
        <v>21264769558.044998</v>
      </c>
      <c r="F33" s="155">
        <f t="shared" si="3"/>
        <v>5696261227</v>
      </c>
      <c r="G33" s="155">
        <f>SUM(G7:G32)</f>
        <v>27209246336.382999</v>
      </c>
      <c r="H33" s="155">
        <f>SUM(H7:H32)</f>
        <v>103009910.02857143</v>
      </c>
      <c r="I33" s="155">
        <f t="shared" ref="I33:K33" si="4">SUM(I7:I32)</f>
        <v>8910293804</v>
      </c>
      <c r="J33" s="155">
        <f t="shared" si="4"/>
        <v>2172049861</v>
      </c>
      <c r="K33" s="155">
        <f t="shared" si="4"/>
        <v>11185353575.028572</v>
      </c>
      <c r="L33" s="156">
        <f t="shared" si="2"/>
        <v>0.41108649011244436</v>
      </c>
    </row>
    <row r="34" spans="1:12" x14ac:dyDescent="0.25">
      <c r="A34" s="142" t="s">
        <v>444</v>
      </c>
      <c r="B34" s="143" t="s">
        <v>445</v>
      </c>
      <c r="C34" s="144">
        <v>78007642</v>
      </c>
      <c r="D34" s="144">
        <v>42908478.505400002</v>
      </c>
      <c r="E34" s="144">
        <v>49993572.460000001</v>
      </c>
      <c r="F34" s="144">
        <v>364120</v>
      </c>
      <c r="G34" s="144">
        <f>+D34+E34+F34</f>
        <v>93266170.96540001</v>
      </c>
      <c r="H34" s="144">
        <v>2528481</v>
      </c>
      <c r="I34" s="144">
        <v>17832851</v>
      </c>
      <c r="J34" s="144">
        <v>134253</v>
      </c>
      <c r="K34" s="144">
        <f t="shared" ref="K34:K69" si="5">+H34+I34+J34</f>
        <v>20495585</v>
      </c>
      <c r="L34" s="145">
        <f t="shared" si="2"/>
        <v>0.21975368762167233</v>
      </c>
    </row>
    <row r="35" spans="1:12" x14ac:dyDescent="0.25">
      <c r="A35" s="146"/>
      <c r="B35" s="143" t="s">
        <v>446</v>
      </c>
      <c r="C35" s="144">
        <v>1242716985.605</v>
      </c>
      <c r="D35" s="144">
        <v>9000000</v>
      </c>
      <c r="E35" s="144">
        <v>1228666028.605</v>
      </c>
      <c r="F35" s="144">
        <v>5910957</v>
      </c>
      <c r="G35" s="144">
        <f t="shared" ref="G35:G69" si="6">+D35+E35+F35</f>
        <v>1243576985.605</v>
      </c>
      <c r="H35" s="144">
        <v>3999919</v>
      </c>
      <c r="I35" s="144">
        <v>646156219</v>
      </c>
      <c r="J35" s="144">
        <v>1225648</v>
      </c>
      <c r="K35" s="144">
        <f t="shared" si="5"/>
        <v>651381786</v>
      </c>
      <c r="L35" s="145">
        <f t="shared" si="2"/>
        <v>0.52379691288923524</v>
      </c>
    </row>
    <row r="36" spans="1:12" x14ac:dyDescent="0.25">
      <c r="A36" s="146"/>
      <c r="B36" s="143" t="s">
        <v>447</v>
      </c>
      <c r="C36" s="144">
        <v>742007921</v>
      </c>
      <c r="D36" s="144"/>
      <c r="E36" s="144">
        <v>496175730</v>
      </c>
      <c r="F36" s="144">
        <v>78375722</v>
      </c>
      <c r="G36" s="144">
        <f t="shared" si="6"/>
        <v>574551452</v>
      </c>
      <c r="H36" s="144"/>
      <c r="I36" s="144">
        <v>197076902</v>
      </c>
      <c r="J36" s="144">
        <v>78110598</v>
      </c>
      <c r="K36" s="144">
        <f t="shared" si="5"/>
        <v>275187500</v>
      </c>
      <c r="L36" s="145">
        <f t="shared" si="2"/>
        <v>0.47896058576142975</v>
      </c>
    </row>
    <row r="37" spans="1:12" x14ac:dyDescent="0.25">
      <c r="A37" s="146"/>
      <c r="B37" s="143" t="s">
        <v>448</v>
      </c>
      <c r="C37" s="144">
        <v>140082343</v>
      </c>
      <c r="D37" s="144">
        <v>997206.8138</v>
      </c>
      <c r="E37" s="144">
        <v>132005403</v>
      </c>
      <c r="F37" s="144">
        <v>15473116</v>
      </c>
      <c r="G37" s="144">
        <f t="shared" si="6"/>
        <v>148475725.81380001</v>
      </c>
      <c r="H37" s="144">
        <v>682027</v>
      </c>
      <c r="I37" s="144">
        <v>23745698</v>
      </c>
      <c r="J37" s="144">
        <v>831703</v>
      </c>
      <c r="K37" s="144">
        <f t="shared" si="5"/>
        <v>25259428</v>
      </c>
      <c r="L37" s="145">
        <f t="shared" si="2"/>
        <v>0.17012496730729754</v>
      </c>
    </row>
    <row r="38" spans="1:12" ht="14.25" customHeight="1" x14ac:dyDescent="0.25">
      <c r="A38" s="146"/>
      <c r="B38" s="143" t="s">
        <v>449</v>
      </c>
      <c r="C38" s="144">
        <v>257161079</v>
      </c>
      <c r="D38" s="144">
        <v>13780195.323299998</v>
      </c>
      <c r="E38" s="144">
        <v>204872480.5</v>
      </c>
      <c r="F38" s="144">
        <v>51372302</v>
      </c>
      <c r="G38" s="144">
        <f t="shared" si="6"/>
        <v>270024977.8233</v>
      </c>
      <c r="H38" s="144">
        <v>1114748</v>
      </c>
      <c r="I38" s="144">
        <v>69880724</v>
      </c>
      <c r="J38" s="144">
        <v>20950000</v>
      </c>
      <c r="K38" s="144">
        <f t="shared" si="5"/>
        <v>91945472</v>
      </c>
      <c r="L38" s="145">
        <f t="shared" si="2"/>
        <v>0.34050728470077918</v>
      </c>
    </row>
    <row r="39" spans="1:12" x14ac:dyDescent="0.25">
      <c r="A39" s="146"/>
      <c r="B39" s="143" t="s">
        <v>450</v>
      </c>
      <c r="C39" s="144">
        <v>608025922</v>
      </c>
      <c r="D39" s="144">
        <v>1000000</v>
      </c>
      <c r="E39" s="144">
        <v>609722217</v>
      </c>
      <c r="F39" s="144">
        <v>400000</v>
      </c>
      <c r="G39" s="144">
        <f t="shared" si="6"/>
        <v>611122217</v>
      </c>
      <c r="H39" s="144">
        <v>761932</v>
      </c>
      <c r="I39" s="144">
        <v>156995714</v>
      </c>
      <c r="J39" s="144">
        <v>11357</v>
      </c>
      <c r="K39" s="144">
        <f t="shared" si="5"/>
        <v>157769003</v>
      </c>
      <c r="L39" s="145">
        <f t="shared" si="2"/>
        <v>0.25816276779215835</v>
      </c>
    </row>
    <row r="40" spans="1:12" x14ac:dyDescent="0.25">
      <c r="A40" s="146"/>
      <c r="B40" s="143" t="s">
        <v>451</v>
      </c>
      <c r="C40" s="144">
        <v>8423021</v>
      </c>
      <c r="D40" s="144"/>
      <c r="E40" s="144">
        <v>7423021</v>
      </c>
      <c r="F40" s="144"/>
      <c r="G40" s="144">
        <f t="shared" si="6"/>
        <v>7423021</v>
      </c>
      <c r="H40" s="144"/>
      <c r="I40" s="144">
        <v>6690880</v>
      </c>
      <c r="J40" s="144"/>
      <c r="K40" s="144">
        <f t="shared" si="5"/>
        <v>6690880</v>
      </c>
      <c r="L40" s="145">
        <f t="shared" si="2"/>
        <v>0.90136886316231624</v>
      </c>
    </row>
    <row r="41" spans="1:12" x14ac:dyDescent="0.25">
      <c r="A41" s="146"/>
      <c r="B41" s="143" t="s">
        <v>452</v>
      </c>
      <c r="C41" s="144">
        <v>57427480</v>
      </c>
      <c r="D41" s="144">
        <v>6824043.9224999994</v>
      </c>
      <c r="E41" s="144">
        <v>56841446.144999996</v>
      </c>
      <c r="F41" s="144">
        <v>6020000</v>
      </c>
      <c r="G41" s="144">
        <f t="shared" si="6"/>
        <v>69685490.067499995</v>
      </c>
      <c r="H41" s="144">
        <v>2216623</v>
      </c>
      <c r="I41" s="144">
        <v>12346226</v>
      </c>
      <c r="J41" s="144">
        <v>2552924</v>
      </c>
      <c r="K41" s="144">
        <f t="shared" si="5"/>
        <v>17115773</v>
      </c>
      <c r="L41" s="145">
        <f t="shared" si="2"/>
        <v>0.24561458896853586</v>
      </c>
    </row>
    <row r="42" spans="1:12" x14ac:dyDescent="0.25">
      <c r="A42" s="146"/>
      <c r="B42" s="143" t="s">
        <v>453</v>
      </c>
      <c r="C42" s="144">
        <v>138191701</v>
      </c>
      <c r="D42" s="144">
        <v>3023198.5</v>
      </c>
      <c r="E42" s="144">
        <v>111677824</v>
      </c>
      <c r="F42" s="144">
        <v>20925374</v>
      </c>
      <c r="G42" s="144">
        <f t="shared" si="6"/>
        <v>135626396.5</v>
      </c>
      <c r="H42" s="144">
        <v>994208</v>
      </c>
      <c r="I42" s="144">
        <v>35135954</v>
      </c>
      <c r="J42" s="144">
        <v>5705521</v>
      </c>
      <c r="K42" s="144">
        <f t="shared" si="5"/>
        <v>41835683</v>
      </c>
      <c r="L42" s="145">
        <f t="shared" si="2"/>
        <v>0.3084626892671295</v>
      </c>
    </row>
    <row r="43" spans="1:12" x14ac:dyDescent="0.25">
      <c r="A43" s="146"/>
      <c r="B43" s="143" t="s">
        <v>454</v>
      </c>
      <c r="C43" s="144">
        <v>114390306</v>
      </c>
      <c r="D43" s="144">
        <v>170690.63440000001</v>
      </c>
      <c r="E43" s="144">
        <v>28579337</v>
      </c>
      <c r="F43" s="144">
        <v>98946935</v>
      </c>
      <c r="G43" s="144">
        <f t="shared" si="6"/>
        <v>127696962.6344</v>
      </c>
      <c r="H43" s="144">
        <v>0</v>
      </c>
      <c r="I43" s="144">
        <v>11419156</v>
      </c>
      <c r="J43" s="144">
        <v>119836</v>
      </c>
      <c r="K43" s="144">
        <f t="shared" si="5"/>
        <v>11538992</v>
      </c>
      <c r="L43" s="145">
        <f t="shared" si="2"/>
        <v>9.0362305899447742E-2</v>
      </c>
    </row>
    <row r="44" spans="1:12" x14ac:dyDescent="0.25">
      <c r="A44" s="146"/>
      <c r="B44" s="143" t="s">
        <v>455</v>
      </c>
      <c r="C44" s="144">
        <v>10241130</v>
      </c>
      <c r="D44" s="144"/>
      <c r="E44" s="144">
        <v>8477430</v>
      </c>
      <c r="F44" s="144">
        <v>2192975</v>
      </c>
      <c r="G44" s="144">
        <f t="shared" si="6"/>
        <v>10670405</v>
      </c>
      <c r="H44" s="144"/>
      <c r="I44" s="144">
        <v>878391</v>
      </c>
      <c r="J44" s="144">
        <v>348151</v>
      </c>
      <c r="K44" s="144">
        <f t="shared" si="5"/>
        <v>1226542</v>
      </c>
      <c r="L44" s="145">
        <f t="shared" si="2"/>
        <v>0.11494802680872938</v>
      </c>
    </row>
    <row r="45" spans="1:12" x14ac:dyDescent="0.25">
      <c r="A45" s="146"/>
      <c r="B45" s="143" t="s">
        <v>456</v>
      </c>
      <c r="C45" s="144">
        <v>457953728.91949999</v>
      </c>
      <c r="D45" s="144">
        <v>30510535.107199997</v>
      </c>
      <c r="E45" s="144">
        <v>336735085.06950003</v>
      </c>
      <c r="F45" s="144">
        <v>101667542</v>
      </c>
      <c r="G45" s="144">
        <f t="shared" si="6"/>
        <v>468913162.1767</v>
      </c>
      <c r="H45" s="144">
        <v>7651760</v>
      </c>
      <c r="I45" s="144">
        <v>117317585</v>
      </c>
      <c r="J45" s="144">
        <v>44520969</v>
      </c>
      <c r="K45" s="144">
        <f t="shared" si="5"/>
        <v>169490314</v>
      </c>
      <c r="L45" s="145">
        <f t="shared" si="2"/>
        <v>0.36145352204067832</v>
      </c>
    </row>
    <row r="46" spans="1:12" x14ac:dyDescent="0.25">
      <c r="A46" s="146"/>
      <c r="B46" s="143" t="s">
        <v>457</v>
      </c>
      <c r="C46" s="144">
        <v>173185923.1672</v>
      </c>
      <c r="D46" s="144">
        <v>4346680.5312000001</v>
      </c>
      <c r="E46" s="144">
        <v>147928841.6072</v>
      </c>
      <c r="F46" s="144">
        <v>19187580</v>
      </c>
      <c r="G46" s="144">
        <f t="shared" si="6"/>
        <v>171463102.13839999</v>
      </c>
      <c r="H46" s="144">
        <v>217260</v>
      </c>
      <c r="I46" s="144">
        <v>48328179</v>
      </c>
      <c r="J46" s="144">
        <v>5637492</v>
      </c>
      <c r="K46" s="144">
        <f t="shared" si="5"/>
        <v>54182931</v>
      </c>
      <c r="L46" s="145">
        <f t="shared" si="2"/>
        <v>0.31600344519758616</v>
      </c>
    </row>
    <row r="47" spans="1:12" x14ac:dyDescent="0.25">
      <c r="A47" s="146"/>
      <c r="B47" s="143" t="s">
        <v>458</v>
      </c>
      <c r="C47" s="144">
        <v>180237671</v>
      </c>
      <c r="D47" s="144">
        <v>7564079.0549999997</v>
      </c>
      <c r="E47" s="144">
        <v>162121223</v>
      </c>
      <c r="F47" s="144">
        <v>19594039</v>
      </c>
      <c r="G47" s="144">
        <f t="shared" si="6"/>
        <v>189279341.05500001</v>
      </c>
      <c r="H47" s="144">
        <v>1486826</v>
      </c>
      <c r="I47" s="144">
        <v>44814747</v>
      </c>
      <c r="J47" s="144">
        <v>2974490</v>
      </c>
      <c r="K47" s="144">
        <f t="shared" si="5"/>
        <v>49276063</v>
      </c>
      <c r="L47" s="145">
        <f t="shared" si="2"/>
        <v>0.26033513602354291</v>
      </c>
    </row>
    <row r="48" spans="1:12" x14ac:dyDescent="0.25">
      <c r="A48" s="146"/>
      <c r="B48" s="143" t="s">
        <v>459</v>
      </c>
      <c r="C48" s="144">
        <v>96395677</v>
      </c>
      <c r="D48" s="144"/>
      <c r="E48" s="144">
        <v>28690438</v>
      </c>
      <c r="F48" s="144">
        <v>67500379</v>
      </c>
      <c r="G48" s="144">
        <f t="shared" si="6"/>
        <v>96190817</v>
      </c>
      <c r="H48" s="144"/>
      <c r="I48" s="144">
        <v>7778644</v>
      </c>
      <c r="J48" s="144">
        <v>32677848</v>
      </c>
      <c r="K48" s="144">
        <f t="shared" si="5"/>
        <v>40456492</v>
      </c>
      <c r="L48" s="145">
        <f t="shared" si="2"/>
        <v>0.42058580290465775</v>
      </c>
    </row>
    <row r="49" spans="1:12" x14ac:dyDescent="0.25">
      <c r="A49" s="146"/>
      <c r="B49" s="143" t="s">
        <v>460</v>
      </c>
      <c r="C49" s="144">
        <v>6730019</v>
      </c>
      <c r="D49" s="144">
        <v>6080795</v>
      </c>
      <c r="E49" s="144">
        <v>399224</v>
      </c>
      <c r="F49" s="144"/>
      <c r="G49" s="144">
        <f t="shared" si="6"/>
        <v>6480019</v>
      </c>
      <c r="H49" s="144">
        <v>0</v>
      </c>
      <c r="I49" s="144">
        <v>42800</v>
      </c>
      <c r="J49" s="144"/>
      <c r="K49" s="144">
        <f t="shared" si="5"/>
        <v>42800</v>
      </c>
      <c r="L49" s="145">
        <f t="shared" si="2"/>
        <v>6.6049189053303701E-3</v>
      </c>
    </row>
    <row r="50" spans="1:12" x14ac:dyDescent="0.25">
      <c r="A50" s="146"/>
      <c r="B50" s="143" t="s">
        <v>461</v>
      </c>
      <c r="C50" s="144">
        <v>532797238</v>
      </c>
      <c r="D50" s="144">
        <v>177571920.15380001</v>
      </c>
      <c r="E50" s="144">
        <v>244382575.44499999</v>
      </c>
      <c r="F50" s="144">
        <v>29271161</v>
      </c>
      <c r="G50" s="144">
        <f t="shared" si="6"/>
        <v>451225656.5988</v>
      </c>
      <c r="H50" s="144">
        <v>48566175</v>
      </c>
      <c r="I50" s="144">
        <v>38820396</v>
      </c>
      <c r="J50" s="144">
        <v>11404537</v>
      </c>
      <c r="K50" s="144">
        <f t="shared" si="5"/>
        <v>98791108</v>
      </c>
      <c r="L50" s="145">
        <f t="shared" si="2"/>
        <v>0.21893947419713883</v>
      </c>
    </row>
    <row r="51" spans="1:12" x14ac:dyDescent="0.25">
      <c r="A51" s="146"/>
      <c r="B51" s="143" t="s">
        <v>462</v>
      </c>
      <c r="C51" s="144">
        <v>653195198.82500005</v>
      </c>
      <c r="D51" s="144">
        <v>10965474.6811</v>
      </c>
      <c r="E51" s="144">
        <v>553311126.09000003</v>
      </c>
      <c r="F51" s="144">
        <v>129537100</v>
      </c>
      <c r="G51" s="144">
        <f t="shared" si="6"/>
        <v>693813700.77110004</v>
      </c>
      <c r="H51" s="144">
        <v>4011155</v>
      </c>
      <c r="I51" s="144">
        <v>80016961</v>
      </c>
      <c r="J51" s="144">
        <v>56205589</v>
      </c>
      <c r="K51" s="144">
        <f t="shared" si="5"/>
        <v>140233705</v>
      </c>
      <c r="L51" s="145">
        <f t="shared" si="2"/>
        <v>0.20212011501667548</v>
      </c>
    </row>
    <row r="52" spans="1:12" x14ac:dyDescent="0.25">
      <c r="A52" s="146"/>
      <c r="B52" s="143" t="s">
        <v>463</v>
      </c>
      <c r="C52" s="144">
        <v>538287519.41219997</v>
      </c>
      <c r="D52" s="144">
        <v>79975552.344999999</v>
      </c>
      <c r="E52" s="144">
        <v>410670261.41220003</v>
      </c>
      <c r="F52" s="144">
        <v>72255700</v>
      </c>
      <c r="G52" s="144">
        <f t="shared" si="6"/>
        <v>562901513.7572</v>
      </c>
      <c r="H52" s="144">
        <v>7546055</v>
      </c>
      <c r="I52" s="144">
        <v>97130438</v>
      </c>
      <c r="J52" s="144">
        <v>23732593</v>
      </c>
      <c r="K52" s="144">
        <f t="shared" si="5"/>
        <v>128409086</v>
      </c>
      <c r="L52" s="145">
        <f t="shared" si="2"/>
        <v>0.22811998699898245</v>
      </c>
    </row>
    <row r="53" spans="1:12" x14ac:dyDescent="0.25">
      <c r="A53" s="146"/>
      <c r="B53" s="143" t="s">
        <v>464</v>
      </c>
      <c r="C53" s="144">
        <v>422332357.40750003</v>
      </c>
      <c r="D53" s="144">
        <v>13579412.3051</v>
      </c>
      <c r="E53" s="144">
        <v>218854279.95249999</v>
      </c>
      <c r="F53" s="144">
        <v>193509680</v>
      </c>
      <c r="G53" s="144">
        <f t="shared" si="6"/>
        <v>425943372.25759995</v>
      </c>
      <c r="H53" s="144">
        <v>1470584</v>
      </c>
      <c r="I53" s="144">
        <v>66285341</v>
      </c>
      <c r="J53" s="144">
        <v>141694880</v>
      </c>
      <c r="K53" s="144">
        <f t="shared" si="5"/>
        <v>209450805</v>
      </c>
      <c r="L53" s="145">
        <f t="shared" si="2"/>
        <v>0.49173392202315891</v>
      </c>
    </row>
    <row r="54" spans="1:12" x14ac:dyDescent="0.25">
      <c r="A54" s="146"/>
      <c r="B54" s="143" t="s">
        <v>465</v>
      </c>
      <c r="C54" s="144">
        <v>81780230</v>
      </c>
      <c r="D54" s="144">
        <v>5017137.4585999995</v>
      </c>
      <c r="E54" s="144">
        <v>87378622.275000006</v>
      </c>
      <c r="F54" s="144">
        <v>9432416</v>
      </c>
      <c r="G54" s="144">
        <f t="shared" si="6"/>
        <v>101828175.73360001</v>
      </c>
      <c r="H54" s="144">
        <v>1517300</v>
      </c>
      <c r="I54" s="144">
        <v>27356682</v>
      </c>
      <c r="J54" s="144">
        <v>4159901</v>
      </c>
      <c r="K54" s="144">
        <f t="shared" si="5"/>
        <v>33033883</v>
      </c>
      <c r="L54" s="145">
        <f t="shared" si="2"/>
        <v>0.32440808019994694</v>
      </c>
    </row>
    <row r="55" spans="1:12" x14ac:dyDescent="0.25">
      <c r="A55" s="146"/>
      <c r="B55" s="143" t="s">
        <v>466</v>
      </c>
      <c r="C55" s="144">
        <v>285524234.05689996</v>
      </c>
      <c r="D55" s="144">
        <v>9742597.4988000002</v>
      </c>
      <c r="E55" s="144">
        <v>209359542.57689998</v>
      </c>
      <c r="F55" s="144">
        <v>64040057</v>
      </c>
      <c r="G55" s="144">
        <f t="shared" si="6"/>
        <v>283142197.07569999</v>
      </c>
      <c r="H55" s="144">
        <v>460956</v>
      </c>
      <c r="I55" s="144">
        <v>84998698</v>
      </c>
      <c r="J55" s="144">
        <v>28912468</v>
      </c>
      <c r="K55" s="144">
        <f t="shared" si="5"/>
        <v>114372122</v>
      </c>
      <c r="L55" s="145">
        <f t="shared" si="2"/>
        <v>0.40393880947890587</v>
      </c>
    </row>
    <row r="56" spans="1:12" x14ac:dyDescent="0.25">
      <c r="A56" s="146"/>
      <c r="B56" s="143" t="s">
        <v>467</v>
      </c>
      <c r="C56" s="144">
        <v>635402069.58899999</v>
      </c>
      <c r="D56" s="144">
        <v>23181463.747199997</v>
      </c>
      <c r="E56" s="144">
        <v>463876442.324</v>
      </c>
      <c r="F56" s="144">
        <v>163742436</v>
      </c>
      <c r="G56" s="144">
        <f t="shared" si="6"/>
        <v>650800342.07120001</v>
      </c>
      <c r="H56" s="144">
        <v>5648085</v>
      </c>
      <c r="I56" s="144">
        <v>197339339</v>
      </c>
      <c r="J56" s="144">
        <v>93039505</v>
      </c>
      <c r="K56" s="144">
        <f t="shared" si="5"/>
        <v>296026929</v>
      </c>
      <c r="L56" s="145">
        <f t="shared" si="2"/>
        <v>0.45486597019583858</v>
      </c>
    </row>
    <row r="57" spans="1:12" x14ac:dyDescent="0.25">
      <c r="A57" s="146"/>
      <c r="B57" s="143" t="s">
        <v>468</v>
      </c>
      <c r="C57" s="144">
        <v>191507103.98759997</v>
      </c>
      <c r="D57" s="144">
        <v>65131649.712899998</v>
      </c>
      <c r="E57" s="144">
        <v>158554598.4576</v>
      </c>
      <c r="F57" s="144">
        <v>36229719</v>
      </c>
      <c r="G57" s="144">
        <f t="shared" si="6"/>
        <v>259915967.17049998</v>
      </c>
      <c r="H57" s="144">
        <v>9943386</v>
      </c>
      <c r="I57" s="144">
        <v>55982570</v>
      </c>
      <c r="J57" s="144">
        <v>8124689</v>
      </c>
      <c r="K57" s="144">
        <f t="shared" si="5"/>
        <v>74050645</v>
      </c>
      <c r="L57" s="145">
        <f t="shared" si="2"/>
        <v>0.28490225439449118</v>
      </c>
    </row>
    <row r="58" spans="1:12" x14ac:dyDescent="0.25">
      <c r="A58" s="146"/>
      <c r="B58" s="143" t="s">
        <v>469</v>
      </c>
      <c r="C58" s="144">
        <v>55127558</v>
      </c>
      <c r="D58" s="144">
        <v>838100.58</v>
      </c>
      <c r="E58" s="144">
        <v>38534266</v>
      </c>
      <c r="F58" s="144">
        <v>18537185</v>
      </c>
      <c r="G58" s="144">
        <f t="shared" si="6"/>
        <v>57909551.579999998</v>
      </c>
      <c r="H58" s="144">
        <v>0</v>
      </c>
      <c r="I58" s="144">
        <v>6271959</v>
      </c>
      <c r="J58" s="144">
        <v>5234065</v>
      </c>
      <c r="K58" s="144">
        <f t="shared" si="5"/>
        <v>11506024</v>
      </c>
      <c r="L58" s="145">
        <f t="shared" si="2"/>
        <v>0.19868957168671622</v>
      </c>
    </row>
    <row r="59" spans="1:12" x14ac:dyDescent="0.25">
      <c r="A59" s="146"/>
      <c r="B59" s="143" t="s">
        <v>470</v>
      </c>
      <c r="C59" s="144">
        <v>1045436901.2814</v>
      </c>
      <c r="D59" s="144">
        <v>132516961.87419999</v>
      </c>
      <c r="E59" s="144">
        <v>830171661.30140007</v>
      </c>
      <c r="F59" s="144">
        <v>309627635</v>
      </c>
      <c r="G59" s="144">
        <f t="shared" si="6"/>
        <v>1272316258.1756001</v>
      </c>
      <c r="H59" s="144">
        <v>34336600</v>
      </c>
      <c r="I59" s="144">
        <v>342198275</v>
      </c>
      <c r="J59" s="144">
        <v>172116737</v>
      </c>
      <c r="K59" s="144">
        <f t="shared" si="5"/>
        <v>548651612</v>
      </c>
      <c r="L59" s="145">
        <f t="shared" si="2"/>
        <v>0.4312226684792369</v>
      </c>
    </row>
    <row r="60" spans="1:12" x14ac:dyDescent="0.25">
      <c r="A60" s="146"/>
      <c r="B60" s="143" t="s">
        <v>471</v>
      </c>
      <c r="C60" s="144">
        <v>372598798.19999999</v>
      </c>
      <c r="D60" s="144">
        <v>8242705.7000000002</v>
      </c>
      <c r="E60" s="144">
        <v>197117381.5</v>
      </c>
      <c r="F60" s="144">
        <v>164922946</v>
      </c>
      <c r="G60" s="144">
        <f t="shared" si="6"/>
        <v>370283033.19999999</v>
      </c>
      <c r="H60" s="144">
        <v>2384802</v>
      </c>
      <c r="I60" s="144">
        <v>71327929</v>
      </c>
      <c r="J60" s="144">
        <v>62812538</v>
      </c>
      <c r="K60" s="144">
        <f t="shared" si="5"/>
        <v>136525269</v>
      </c>
      <c r="L60" s="145">
        <f t="shared" si="2"/>
        <v>0.36870517079906001</v>
      </c>
    </row>
    <row r="61" spans="1:12" x14ac:dyDescent="0.25">
      <c r="A61" s="146"/>
      <c r="B61" s="143" t="s">
        <v>472</v>
      </c>
      <c r="C61" s="144">
        <v>255719150.09999999</v>
      </c>
      <c r="D61" s="144">
        <v>10112009.0318</v>
      </c>
      <c r="E61" s="144">
        <v>174067698.59999999</v>
      </c>
      <c r="F61" s="144">
        <v>73304163</v>
      </c>
      <c r="G61" s="144">
        <f t="shared" si="6"/>
        <v>257483870.6318</v>
      </c>
      <c r="H61" s="144">
        <v>233748</v>
      </c>
      <c r="I61" s="144">
        <v>58772974</v>
      </c>
      <c r="J61" s="144">
        <v>26112492</v>
      </c>
      <c r="K61" s="144">
        <f t="shared" si="5"/>
        <v>85119214</v>
      </c>
      <c r="L61" s="145">
        <f t="shared" si="2"/>
        <v>0.33058076139347708</v>
      </c>
    </row>
    <row r="62" spans="1:12" x14ac:dyDescent="0.25">
      <c r="A62" s="146"/>
      <c r="B62" s="143" t="s">
        <v>473</v>
      </c>
      <c r="C62" s="144">
        <v>643359863.6279</v>
      </c>
      <c r="D62" s="144">
        <v>225831111.41769999</v>
      </c>
      <c r="E62" s="144">
        <v>581168659.95289993</v>
      </c>
      <c r="F62" s="144">
        <v>87890369</v>
      </c>
      <c r="G62" s="144">
        <f t="shared" si="6"/>
        <v>894890140.37059999</v>
      </c>
      <c r="H62" s="144">
        <v>121182881</v>
      </c>
      <c r="I62" s="144">
        <v>187458911</v>
      </c>
      <c r="J62" s="144">
        <v>28639818</v>
      </c>
      <c r="K62" s="144">
        <f t="shared" si="5"/>
        <v>337281610</v>
      </c>
      <c r="L62" s="145">
        <f t="shared" si="2"/>
        <v>0.37689722434568551</v>
      </c>
    </row>
    <row r="63" spans="1:12" x14ac:dyDescent="0.25">
      <c r="A63" s="146"/>
      <c r="B63" s="143" t="s">
        <v>474</v>
      </c>
      <c r="C63" s="144">
        <v>3593619704.5876002</v>
      </c>
      <c r="D63" s="144">
        <v>2530834520.1366</v>
      </c>
      <c r="E63" s="144">
        <v>1351413562.5876</v>
      </c>
      <c r="F63" s="144">
        <v>337414332</v>
      </c>
      <c r="G63" s="144">
        <f t="shared" si="6"/>
        <v>4219662414.7242002</v>
      </c>
      <c r="H63" s="144">
        <v>892928517</v>
      </c>
      <c r="I63" s="144">
        <v>246533863</v>
      </c>
      <c r="J63" s="144">
        <v>58360712</v>
      </c>
      <c r="K63" s="144">
        <f t="shared" si="5"/>
        <v>1197823092</v>
      </c>
      <c r="L63" s="145">
        <f t="shared" si="2"/>
        <v>0.28386704297014015</v>
      </c>
    </row>
    <row r="64" spans="1:12" x14ac:dyDescent="0.25">
      <c r="A64" s="146"/>
      <c r="B64" s="143" t="s">
        <v>475</v>
      </c>
      <c r="C64" s="144">
        <v>1822142705.2</v>
      </c>
      <c r="D64" s="144">
        <v>843278179.26559997</v>
      </c>
      <c r="E64" s="144">
        <v>5081805897.0504999</v>
      </c>
      <c r="F64" s="144">
        <v>27980705</v>
      </c>
      <c r="G64" s="144">
        <f t="shared" si="6"/>
        <v>5953064781.3161001</v>
      </c>
      <c r="H64" s="144">
        <v>305712996</v>
      </c>
      <c r="I64" s="144">
        <v>190812359</v>
      </c>
      <c r="J64" s="144">
        <v>1543710</v>
      </c>
      <c r="K64" s="144">
        <f t="shared" si="5"/>
        <v>498069065</v>
      </c>
      <c r="L64" s="145">
        <f t="shared" si="2"/>
        <v>8.366599109809908E-2</v>
      </c>
    </row>
    <row r="65" spans="1:12" x14ac:dyDescent="0.25">
      <c r="A65" s="146"/>
      <c r="B65" s="143" t="s">
        <v>476</v>
      </c>
      <c r="C65" s="144">
        <v>7603921</v>
      </c>
      <c r="D65" s="144">
        <v>1200000</v>
      </c>
      <c r="E65" s="144">
        <v>4044652</v>
      </c>
      <c r="F65" s="144">
        <v>8694510</v>
      </c>
      <c r="G65" s="144">
        <f t="shared" si="6"/>
        <v>13939162</v>
      </c>
      <c r="H65" s="144">
        <v>0</v>
      </c>
      <c r="I65" s="144">
        <v>0</v>
      </c>
      <c r="J65" s="144">
        <v>0</v>
      </c>
      <c r="K65" s="144">
        <f t="shared" si="5"/>
        <v>0</v>
      </c>
      <c r="L65" s="145">
        <f t="shared" si="2"/>
        <v>0</v>
      </c>
    </row>
    <row r="66" spans="1:12" x14ac:dyDescent="0.25">
      <c r="A66" s="146"/>
      <c r="B66" s="143" t="s">
        <v>477</v>
      </c>
      <c r="C66" s="144">
        <v>56000000</v>
      </c>
      <c r="D66" s="144"/>
      <c r="E66" s="144"/>
      <c r="F66" s="144">
        <v>56000000</v>
      </c>
      <c r="G66" s="144">
        <f t="shared" si="6"/>
        <v>56000000</v>
      </c>
      <c r="H66" s="144"/>
      <c r="I66" s="144"/>
      <c r="J66" s="144">
        <v>24498554</v>
      </c>
      <c r="K66" s="144">
        <f t="shared" si="5"/>
        <v>24498554</v>
      </c>
      <c r="L66" s="145">
        <f t="shared" si="2"/>
        <v>0.43747417857142856</v>
      </c>
    </row>
    <row r="67" spans="1:12" x14ac:dyDescent="0.25">
      <c r="A67" s="146"/>
      <c r="B67" s="143" t="s">
        <v>478</v>
      </c>
      <c r="C67" s="144">
        <v>39492005</v>
      </c>
      <c r="D67" s="144">
        <v>390000</v>
      </c>
      <c r="E67" s="144">
        <v>30071023</v>
      </c>
      <c r="F67" s="144">
        <v>2900000</v>
      </c>
      <c r="G67" s="144">
        <f t="shared" si="6"/>
        <v>33361023</v>
      </c>
      <c r="H67" s="144">
        <v>367421</v>
      </c>
      <c r="I67" s="144">
        <v>6049736</v>
      </c>
      <c r="J67" s="144">
        <v>120000</v>
      </c>
      <c r="K67" s="144">
        <f t="shared" si="5"/>
        <v>6537157</v>
      </c>
      <c r="L67" s="145">
        <f t="shared" si="2"/>
        <v>0.19595193468737454</v>
      </c>
    </row>
    <row r="68" spans="1:12" x14ac:dyDescent="0.25">
      <c r="A68" s="146"/>
      <c r="B68" s="143" t="s">
        <v>479</v>
      </c>
      <c r="C68" s="144">
        <v>13177839</v>
      </c>
      <c r="D68" s="144">
        <v>3266149</v>
      </c>
      <c r="E68" s="144">
        <v>14753246</v>
      </c>
      <c r="F68" s="144">
        <v>1320438</v>
      </c>
      <c r="G68" s="144">
        <f t="shared" si="6"/>
        <v>19339833</v>
      </c>
      <c r="H68" s="144">
        <v>403350</v>
      </c>
      <c r="I68" s="144">
        <v>2081991</v>
      </c>
      <c r="J68" s="144">
        <v>57125</v>
      </c>
      <c r="K68" s="144">
        <f t="shared" si="5"/>
        <v>2542466</v>
      </c>
      <c r="L68" s="145">
        <f t="shared" si="2"/>
        <v>0.13146266568072226</v>
      </c>
    </row>
    <row r="69" spans="1:12" x14ac:dyDescent="0.25">
      <c r="A69" s="152"/>
      <c r="B69" s="143" t="s">
        <v>480</v>
      </c>
      <c r="C69" s="144">
        <v>1403565834.5721002</v>
      </c>
      <c r="D69" s="144">
        <v>351789345.11610001</v>
      </c>
      <c r="E69" s="144">
        <v>1210746226.1121001</v>
      </c>
      <c r="F69" s="144">
        <v>101264915</v>
      </c>
      <c r="G69" s="144">
        <f t="shared" si="6"/>
        <v>1663800486.2282002</v>
      </c>
      <c r="H69" s="144">
        <v>92656255</v>
      </c>
      <c r="I69" s="144">
        <v>435286743</v>
      </c>
      <c r="J69" s="144">
        <v>47869365</v>
      </c>
      <c r="K69" s="144">
        <f t="shared" si="5"/>
        <v>575812363</v>
      </c>
      <c r="L69" s="145">
        <f t="shared" si="2"/>
        <v>0.34608257887059174</v>
      </c>
    </row>
    <row r="70" spans="1:12" ht="14.25" customHeight="1" x14ac:dyDescent="0.25">
      <c r="A70" s="157" t="s">
        <v>481</v>
      </c>
      <c r="B70" s="158"/>
      <c r="C70" s="155">
        <f>SUM(C34:C69)</f>
        <v>16959848781.538902</v>
      </c>
      <c r="D70" s="155">
        <f t="shared" ref="D70:F70" si="7">SUM(D34:D69)</f>
        <v>4619670193.4173002</v>
      </c>
      <c r="E70" s="155">
        <f t="shared" si="7"/>
        <v>15470591024.024401</v>
      </c>
      <c r="F70" s="155">
        <f t="shared" si="7"/>
        <v>2375806508</v>
      </c>
      <c r="G70" s="155">
        <f>SUM(G34:G69)</f>
        <v>22466067725.4417</v>
      </c>
      <c r="H70" s="155">
        <f>SUM(H34:H69)</f>
        <v>1551024050</v>
      </c>
      <c r="I70" s="155">
        <f t="shared" ref="I70:K70" si="8">SUM(I34:I69)</f>
        <v>3591165835</v>
      </c>
      <c r="J70" s="155">
        <f t="shared" si="8"/>
        <v>990440068</v>
      </c>
      <c r="K70" s="155">
        <f t="shared" si="8"/>
        <v>6132629953</v>
      </c>
      <c r="L70" s="156">
        <f t="shared" si="2"/>
        <v>0.27297300212689657</v>
      </c>
    </row>
    <row r="71" spans="1:12" ht="17.25" customHeight="1" x14ac:dyDescent="0.25">
      <c r="A71" s="142" t="s">
        <v>482</v>
      </c>
      <c r="B71" s="143" t="s">
        <v>483</v>
      </c>
      <c r="C71" s="144">
        <v>2313460000</v>
      </c>
      <c r="D71" s="144"/>
      <c r="E71" s="144"/>
      <c r="F71" s="144">
        <v>2313460000</v>
      </c>
      <c r="G71" s="144">
        <f>+D71+E71+F71</f>
        <v>2313460000</v>
      </c>
      <c r="H71" s="144"/>
      <c r="I71" s="144"/>
      <c r="J71" s="144">
        <v>1777578098</v>
      </c>
      <c r="K71" s="144">
        <f>+H71+I71+J71</f>
        <v>1777578098</v>
      </c>
      <c r="L71" s="145">
        <f t="shared" si="2"/>
        <v>0.76836344609372975</v>
      </c>
    </row>
    <row r="72" spans="1:12" x14ac:dyDescent="0.25">
      <c r="A72" s="146"/>
      <c r="B72" s="143" t="s">
        <v>484</v>
      </c>
      <c r="C72" s="144">
        <v>3827000000</v>
      </c>
      <c r="D72" s="144"/>
      <c r="E72" s="144">
        <v>1000000</v>
      </c>
      <c r="F72" s="144">
        <v>3826000000</v>
      </c>
      <c r="G72" s="144">
        <f t="shared" ref="G72:G73" si="9">+D72+E72+F72</f>
        <v>3827000000</v>
      </c>
      <c r="H72" s="144"/>
      <c r="I72" s="144">
        <v>0</v>
      </c>
      <c r="J72" s="144">
        <v>1551282559</v>
      </c>
      <c r="K72" s="144">
        <f>+H72+I72+J72</f>
        <v>1551282559</v>
      </c>
      <c r="L72" s="145">
        <f t="shared" ref="L72:L136" si="10">+K72/G72</f>
        <v>0.40535211889208256</v>
      </c>
    </row>
    <row r="73" spans="1:12" x14ac:dyDescent="0.25">
      <c r="A73" s="146"/>
      <c r="B73" s="143" t="s">
        <v>485</v>
      </c>
      <c r="C73" s="144">
        <v>97810541</v>
      </c>
      <c r="D73" s="144"/>
      <c r="E73" s="144">
        <v>1810541</v>
      </c>
      <c r="F73" s="144">
        <v>96000000</v>
      </c>
      <c r="G73" s="144">
        <f t="shared" si="9"/>
        <v>97810541</v>
      </c>
      <c r="H73" s="144"/>
      <c r="I73" s="144">
        <v>0</v>
      </c>
      <c r="J73" s="144">
        <v>19086715</v>
      </c>
      <c r="K73" s="144">
        <f>+H73+I73+J73</f>
        <v>19086715</v>
      </c>
      <c r="L73" s="145">
        <f t="shared" si="10"/>
        <v>0.1951396526883539</v>
      </c>
    </row>
    <row r="74" spans="1:12" ht="15.75" customHeight="1" x14ac:dyDescent="0.25">
      <c r="A74" s="153" t="s">
        <v>486</v>
      </c>
      <c r="B74" s="154"/>
      <c r="C74" s="155">
        <f>SUM(C71:C73)</f>
        <v>6238270541</v>
      </c>
      <c r="D74" s="155">
        <f t="shared" ref="D74:E74" si="11">SUM(D71:D73)</f>
        <v>0</v>
      </c>
      <c r="E74" s="155">
        <f t="shared" si="11"/>
        <v>2810541</v>
      </c>
      <c r="F74" s="155">
        <f>SUM(F71:F73)</f>
        <v>6235460000</v>
      </c>
      <c r="G74" s="155">
        <f>SUM(G71:G73)</f>
        <v>6238270541</v>
      </c>
      <c r="H74" s="155">
        <f>SUM(H71:H73)</f>
        <v>0</v>
      </c>
      <c r="I74" s="155">
        <f t="shared" ref="I74:K74" si="12">SUM(I71:I73)</f>
        <v>0</v>
      </c>
      <c r="J74" s="155">
        <f t="shared" si="12"/>
        <v>3347947372</v>
      </c>
      <c r="K74" s="155">
        <f t="shared" si="12"/>
        <v>3347947372</v>
      </c>
      <c r="L74" s="156">
        <f t="shared" si="10"/>
        <v>0.53667877178396972</v>
      </c>
    </row>
    <row r="75" spans="1:12" x14ac:dyDescent="0.25">
      <c r="A75" s="159" t="s">
        <v>487</v>
      </c>
      <c r="B75" s="143" t="s">
        <v>488</v>
      </c>
      <c r="C75" s="144">
        <v>941895509</v>
      </c>
      <c r="D75" s="144"/>
      <c r="E75" s="144">
        <v>739895509</v>
      </c>
      <c r="F75" s="144">
        <v>202000000</v>
      </c>
      <c r="G75" s="144">
        <f>+D75+E75+F75</f>
        <v>941895509</v>
      </c>
      <c r="H75" s="144"/>
      <c r="I75" s="144">
        <v>391181076</v>
      </c>
      <c r="J75" s="144">
        <v>80170964</v>
      </c>
      <c r="K75" s="144">
        <f>+H75+I75+J75</f>
        <v>471352040</v>
      </c>
      <c r="L75" s="145">
        <f t="shared" si="10"/>
        <v>0.50042922542483426</v>
      </c>
    </row>
    <row r="76" spans="1:12" x14ac:dyDescent="0.25">
      <c r="A76" s="160"/>
      <c r="B76" s="143" t="s">
        <v>489</v>
      </c>
      <c r="C76" s="144">
        <v>927749000</v>
      </c>
      <c r="D76" s="144">
        <v>55132500</v>
      </c>
      <c r="E76" s="144">
        <v>932821710</v>
      </c>
      <c r="F76" s="144">
        <v>250000</v>
      </c>
      <c r="G76" s="144">
        <f t="shared" ref="G76:G77" si="13">+D76+E76+F76</f>
        <v>988204210</v>
      </c>
      <c r="H76" s="144">
        <v>0</v>
      </c>
      <c r="I76" s="144">
        <v>649663818</v>
      </c>
      <c r="J76" s="144">
        <v>250000</v>
      </c>
      <c r="K76" s="144">
        <f>+H76+I76+J76</f>
        <v>649913818</v>
      </c>
      <c r="L76" s="145">
        <f t="shared" si="10"/>
        <v>0.65767157377319818</v>
      </c>
    </row>
    <row r="77" spans="1:12" x14ac:dyDescent="0.25">
      <c r="A77" s="160"/>
      <c r="B77" s="143" t="s">
        <v>490</v>
      </c>
      <c r="C77" s="144">
        <v>0</v>
      </c>
      <c r="D77" s="144"/>
      <c r="E77" s="144">
        <v>0</v>
      </c>
      <c r="F77" s="144"/>
      <c r="G77" s="144">
        <f t="shared" si="13"/>
        <v>0</v>
      </c>
      <c r="H77" s="144"/>
      <c r="I77" s="144">
        <v>0</v>
      </c>
      <c r="J77" s="144"/>
      <c r="K77" s="144"/>
      <c r="L77" s="145">
        <v>0</v>
      </c>
    </row>
    <row r="78" spans="1:12" x14ac:dyDescent="0.25">
      <c r="A78" s="153" t="s">
        <v>491</v>
      </c>
      <c r="B78" s="154"/>
      <c r="C78" s="155">
        <f>SUM(C75:C77)</f>
        <v>1869644509</v>
      </c>
      <c r="D78" s="155">
        <f t="shared" ref="D78:F78" si="14">SUM(D75:D77)</f>
        <v>55132500</v>
      </c>
      <c r="E78" s="155">
        <f t="shared" si="14"/>
        <v>1672717219</v>
      </c>
      <c r="F78" s="155">
        <f t="shared" si="14"/>
        <v>202250000</v>
      </c>
      <c r="G78" s="155">
        <f>SUM(G75:G77)</f>
        <v>1930099719</v>
      </c>
      <c r="H78" s="155">
        <f>SUM(H75:H77)</f>
        <v>0</v>
      </c>
      <c r="I78" s="155">
        <f t="shared" ref="I78:K78" si="15">SUM(I75:I77)</f>
        <v>1040844894</v>
      </c>
      <c r="J78" s="155">
        <f t="shared" si="15"/>
        <v>80420964</v>
      </c>
      <c r="K78" s="155">
        <f t="shared" si="15"/>
        <v>1121265858</v>
      </c>
      <c r="L78" s="156">
        <f t="shared" si="10"/>
        <v>0.58093675003534884</v>
      </c>
    </row>
    <row r="79" spans="1:12" x14ac:dyDescent="0.25">
      <c r="A79" s="142" t="s">
        <v>492</v>
      </c>
      <c r="B79" s="161" t="s">
        <v>493</v>
      </c>
      <c r="C79" s="144">
        <v>9426560</v>
      </c>
      <c r="D79" s="144">
        <v>0</v>
      </c>
      <c r="E79" s="144">
        <v>3141485</v>
      </c>
      <c r="F79" s="144"/>
      <c r="G79" s="144">
        <f>+D79+E79+F79</f>
        <v>3141485</v>
      </c>
      <c r="H79" s="144">
        <v>0</v>
      </c>
      <c r="I79" s="144">
        <v>0</v>
      </c>
      <c r="J79" s="144"/>
      <c r="K79" s="144">
        <f t="shared" ref="K79:K91" si="16">+H79+I79+J79</f>
        <v>0</v>
      </c>
      <c r="L79" s="145">
        <f t="shared" si="10"/>
        <v>0</v>
      </c>
    </row>
    <row r="80" spans="1:12" x14ac:dyDescent="0.25">
      <c r="A80" s="146"/>
      <c r="B80" s="161" t="s">
        <v>494</v>
      </c>
      <c r="C80" s="144">
        <v>566261950</v>
      </c>
      <c r="D80" s="144">
        <v>620651753</v>
      </c>
      <c r="E80" s="144">
        <v>303782453</v>
      </c>
      <c r="F80" s="144">
        <v>1382056</v>
      </c>
      <c r="G80" s="144">
        <f t="shared" ref="G80:G91" si="17">+D80+E80+F80</f>
        <v>925816262</v>
      </c>
      <c r="H80" s="144">
        <v>57393853</v>
      </c>
      <c r="I80" s="144">
        <v>19821001</v>
      </c>
      <c r="J80" s="144">
        <v>0</v>
      </c>
      <c r="K80" s="144">
        <f t="shared" si="16"/>
        <v>77214854</v>
      </c>
      <c r="L80" s="145">
        <f t="shared" si="10"/>
        <v>8.3401920196558399E-2</v>
      </c>
    </row>
    <row r="81" spans="1:14" x14ac:dyDescent="0.25">
      <c r="A81" s="146"/>
      <c r="B81" s="161" t="s">
        <v>495</v>
      </c>
      <c r="C81" s="144">
        <v>27122063</v>
      </c>
      <c r="D81" s="144">
        <v>0</v>
      </c>
      <c r="E81" s="144">
        <v>27174000</v>
      </c>
      <c r="F81" s="144">
        <v>0</v>
      </c>
      <c r="G81" s="144">
        <f t="shared" si="17"/>
        <v>27174000</v>
      </c>
      <c r="H81" s="144">
        <v>0</v>
      </c>
      <c r="I81" s="144">
        <v>9058500</v>
      </c>
      <c r="J81" s="144">
        <v>0</v>
      </c>
      <c r="K81" s="144">
        <f t="shared" si="16"/>
        <v>9058500</v>
      </c>
      <c r="L81" s="145">
        <f t="shared" si="10"/>
        <v>0.3333517332744535</v>
      </c>
    </row>
    <row r="82" spans="1:14" x14ac:dyDescent="0.25">
      <c r="A82" s="146"/>
      <c r="B82" s="161" t="s">
        <v>496</v>
      </c>
      <c r="C82" s="144">
        <v>218408496</v>
      </c>
      <c r="D82" s="144"/>
      <c r="E82" s="144">
        <v>23282371</v>
      </c>
      <c r="F82" s="144">
        <v>187961125</v>
      </c>
      <c r="G82" s="144">
        <f t="shared" si="17"/>
        <v>211243496</v>
      </c>
      <c r="H82" s="144"/>
      <c r="I82" s="144">
        <v>10795085</v>
      </c>
      <c r="J82" s="144">
        <v>75642250</v>
      </c>
      <c r="K82" s="144">
        <f t="shared" si="16"/>
        <v>86437335</v>
      </c>
      <c r="L82" s="145">
        <f t="shared" si="10"/>
        <v>0.40918341457480895</v>
      </c>
    </row>
    <row r="83" spans="1:14" x14ac:dyDescent="0.25">
      <c r="A83" s="146"/>
      <c r="B83" s="161" t="s">
        <v>497</v>
      </c>
      <c r="C83" s="144">
        <v>253482608</v>
      </c>
      <c r="D83" s="144"/>
      <c r="E83" s="144">
        <v>3482608</v>
      </c>
      <c r="F83" s="144">
        <v>250000000</v>
      </c>
      <c r="G83" s="144">
        <f t="shared" si="17"/>
        <v>253482608</v>
      </c>
      <c r="H83" s="144"/>
      <c r="I83" s="144">
        <v>394392</v>
      </c>
      <c r="J83" s="144">
        <v>0</v>
      </c>
      <c r="K83" s="144">
        <f t="shared" si="16"/>
        <v>394392</v>
      </c>
      <c r="L83" s="145">
        <f t="shared" si="10"/>
        <v>1.5558937282198074E-3</v>
      </c>
    </row>
    <row r="84" spans="1:14" x14ac:dyDescent="0.25">
      <c r="A84" s="146"/>
      <c r="B84" s="161" t="s">
        <v>498</v>
      </c>
      <c r="C84" s="144">
        <v>882120</v>
      </c>
      <c r="D84" s="144"/>
      <c r="E84" s="144">
        <v>6500870</v>
      </c>
      <c r="F84" s="144"/>
      <c r="G84" s="144">
        <f t="shared" si="17"/>
        <v>6500870</v>
      </c>
      <c r="H84" s="144"/>
      <c r="I84" s="144">
        <v>0</v>
      </c>
      <c r="J84" s="144"/>
      <c r="K84" s="144">
        <f t="shared" si="16"/>
        <v>0</v>
      </c>
      <c r="L84" s="145">
        <f t="shared" si="10"/>
        <v>0</v>
      </c>
    </row>
    <row r="85" spans="1:14" x14ac:dyDescent="0.25">
      <c r="A85" s="146"/>
      <c r="B85" s="161" t="s">
        <v>499</v>
      </c>
      <c r="C85" s="144">
        <v>4954447918</v>
      </c>
      <c r="D85" s="144">
        <v>15000000</v>
      </c>
      <c r="E85" s="144">
        <v>4910889901</v>
      </c>
      <c r="F85" s="144"/>
      <c r="G85" s="144">
        <f t="shared" si="17"/>
        <v>4925889901</v>
      </c>
      <c r="H85" s="144">
        <v>0</v>
      </c>
      <c r="I85" s="144">
        <v>2426611819</v>
      </c>
      <c r="J85" s="144"/>
      <c r="K85" s="144">
        <f t="shared" si="16"/>
        <v>2426611819</v>
      </c>
      <c r="L85" s="145">
        <f t="shared" si="10"/>
        <v>0.492624047181277</v>
      </c>
    </row>
    <row r="86" spans="1:14" x14ac:dyDescent="0.25">
      <c r="A86" s="146"/>
      <c r="B86" s="161" t="s">
        <v>500</v>
      </c>
      <c r="C86" s="144">
        <v>2538515</v>
      </c>
      <c r="D86" s="144"/>
      <c r="E86" s="144">
        <v>2538515</v>
      </c>
      <c r="F86" s="144"/>
      <c r="G86" s="144">
        <f t="shared" si="17"/>
        <v>2538515</v>
      </c>
      <c r="H86" s="144"/>
      <c r="I86" s="144">
        <v>0</v>
      </c>
      <c r="J86" s="144"/>
      <c r="K86" s="144">
        <f t="shared" si="16"/>
        <v>0</v>
      </c>
      <c r="L86" s="145">
        <f t="shared" si="10"/>
        <v>0</v>
      </c>
    </row>
    <row r="87" spans="1:14" x14ac:dyDescent="0.25">
      <c r="A87" s="146"/>
      <c r="B87" s="161" t="s">
        <v>501</v>
      </c>
      <c r="C87" s="144">
        <v>1190773631</v>
      </c>
      <c r="D87" s="144">
        <v>22805544</v>
      </c>
      <c r="E87" s="144">
        <v>667027325</v>
      </c>
      <c r="F87" s="144">
        <v>216265407</v>
      </c>
      <c r="G87" s="144">
        <f t="shared" si="17"/>
        <v>906098276</v>
      </c>
      <c r="H87" s="144">
        <v>400000</v>
      </c>
      <c r="I87" s="144">
        <v>254216236</v>
      </c>
      <c r="J87" s="144">
        <v>88925090</v>
      </c>
      <c r="K87" s="144">
        <f t="shared" si="16"/>
        <v>343541326</v>
      </c>
      <c r="L87" s="145">
        <f t="shared" si="10"/>
        <v>0.37914355991998377</v>
      </c>
    </row>
    <row r="88" spans="1:14" x14ac:dyDescent="0.25">
      <c r="A88" s="146"/>
      <c r="B88" s="161" t="s">
        <v>502</v>
      </c>
      <c r="C88" s="144">
        <v>0</v>
      </c>
      <c r="D88" s="144"/>
      <c r="E88" s="144">
        <v>5611191</v>
      </c>
      <c r="F88" s="144"/>
      <c r="G88" s="144">
        <f t="shared" si="17"/>
        <v>5611191</v>
      </c>
      <c r="H88" s="144"/>
      <c r="I88" s="144">
        <v>1550359</v>
      </c>
      <c r="J88" s="144"/>
      <c r="K88" s="144">
        <f t="shared" si="16"/>
        <v>1550359</v>
      </c>
      <c r="L88" s="145">
        <f t="shared" si="10"/>
        <v>0.27629767013812218</v>
      </c>
    </row>
    <row r="89" spans="1:14" x14ac:dyDescent="0.25">
      <c r="A89" s="146"/>
      <c r="B89" s="161" t="s">
        <v>503</v>
      </c>
      <c r="C89" s="144">
        <v>525384312</v>
      </c>
      <c r="D89" s="144">
        <v>525384312</v>
      </c>
      <c r="E89" s="144"/>
      <c r="F89" s="144"/>
      <c r="G89" s="144">
        <f t="shared" si="17"/>
        <v>525384312</v>
      </c>
      <c r="H89" s="144">
        <v>226535951</v>
      </c>
      <c r="I89" s="144"/>
      <c r="J89" s="144"/>
      <c r="K89" s="144">
        <f t="shared" si="16"/>
        <v>226535951</v>
      </c>
      <c r="L89" s="145">
        <f t="shared" si="10"/>
        <v>0.43118141487254763</v>
      </c>
      <c r="M89" s="129"/>
    </row>
    <row r="90" spans="1:14" x14ac:dyDescent="0.25">
      <c r="A90" s="146"/>
      <c r="B90" s="161" t="s">
        <v>504</v>
      </c>
      <c r="C90" s="144">
        <v>1749174</v>
      </c>
      <c r="D90" s="144">
        <v>0</v>
      </c>
      <c r="E90" s="144">
        <v>240000</v>
      </c>
      <c r="F90" s="144"/>
      <c r="G90" s="144">
        <f t="shared" si="17"/>
        <v>240000</v>
      </c>
      <c r="H90" s="144">
        <v>0</v>
      </c>
      <c r="I90" s="144">
        <v>0</v>
      </c>
      <c r="J90" s="144"/>
      <c r="K90" s="144">
        <f t="shared" si="16"/>
        <v>0</v>
      </c>
      <c r="L90" s="145">
        <f t="shared" si="10"/>
        <v>0</v>
      </c>
    </row>
    <row r="91" spans="1:14" x14ac:dyDescent="0.25">
      <c r="A91" s="152"/>
      <c r="B91" s="154" t="s">
        <v>505</v>
      </c>
      <c r="C91" s="144">
        <v>116923935</v>
      </c>
      <c r="D91" s="144"/>
      <c r="E91" s="144">
        <v>101038083</v>
      </c>
      <c r="F91" s="144">
        <v>0</v>
      </c>
      <c r="G91" s="144">
        <f t="shared" si="17"/>
        <v>101038083</v>
      </c>
      <c r="H91" s="144"/>
      <c r="I91" s="144">
        <v>25636858</v>
      </c>
      <c r="J91" s="144">
        <v>0</v>
      </c>
      <c r="K91" s="144">
        <f t="shared" si="16"/>
        <v>25636858</v>
      </c>
      <c r="L91" s="162">
        <f t="shared" si="10"/>
        <v>0.25373460420859328</v>
      </c>
    </row>
    <row r="92" spans="1:14" x14ac:dyDescent="0.25">
      <c r="A92" s="153" t="s">
        <v>506</v>
      </c>
      <c r="B92" s="154"/>
      <c r="C92" s="155">
        <f>SUM(C79:C91)</f>
        <v>7867401282</v>
      </c>
      <c r="D92" s="155">
        <f t="shared" ref="D92:F92" si="18">SUM(D79:D91)</f>
        <v>1183841609</v>
      </c>
      <c r="E92" s="155">
        <f t="shared" si="18"/>
        <v>6054708802</v>
      </c>
      <c r="F92" s="155">
        <f t="shared" si="18"/>
        <v>655608588</v>
      </c>
      <c r="G92" s="155">
        <f>SUM(G79:G91)</f>
        <v>7894158999</v>
      </c>
      <c r="H92" s="155">
        <f>SUM(H79:H91)</f>
        <v>284329804</v>
      </c>
      <c r="I92" s="155">
        <f t="shared" ref="I92:J92" si="19">SUM(I79:I91)</f>
        <v>2748084250</v>
      </c>
      <c r="J92" s="155">
        <f t="shared" si="19"/>
        <v>164567340</v>
      </c>
      <c r="K92" s="155">
        <f>SUM(K79:K91)</f>
        <v>3196981394</v>
      </c>
      <c r="L92" s="156">
        <f t="shared" si="10"/>
        <v>0.40498061850603473</v>
      </c>
    </row>
    <row r="93" spans="1:14" s="134" customFormat="1" x14ac:dyDescent="0.25">
      <c r="A93" s="142" t="s">
        <v>507</v>
      </c>
      <c r="B93" s="143" t="s">
        <v>508</v>
      </c>
      <c r="C93" s="144">
        <v>6268308892</v>
      </c>
      <c r="D93" s="144"/>
      <c r="E93" s="144">
        <v>5942097628</v>
      </c>
      <c r="F93" s="144"/>
      <c r="G93" s="144">
        <f>+D93+E93+F93</f>
        <v>5942097628</v>
      </c>
      <c r="H93" s="144"/>
      <c r="I93" s="144">
        <v>3091342203</v>
      </c>
      <c r="J93" s="144"/>
      <c r="K93" s="144">
        <f t="shared" ref="K93:K103" si="20">+H93+I93+J93</f>
        <v>3091342203</v>
      </c>
      <c r="L93" s="145">
        <f>+K93/G93</f>
        <v>0.5202442633108485</v>
      </c>
      <c r="M93" s="163"/>
      <c r="N93" s="163"/>
    </row>
    <row r="94" spans="1:14" x14ac:dyDescent="0.25">
      <c r="A94" s="146"/>
      <c r="B94" s="143" t="s">
        <v>509</v>
      </c>
      <c r="C94" s="144">
        <v>350085197</v>
      </c>
      <c r="D94" s="144"/>
      <c r="E94" s="144">
        <v>350085197</v>
      </c>
      <c r="F94" s="144">
        <v>3734053</v>
      </c>
      <c r="G94" s="144">
        <f t="shared" ref="G94:G103" si="21">+D94+E94+F94</f>
        <v>353819250</v>
      </c>
      <c r="H94" s="144"/>
      <c r="I94" s="144">
        <v>226682805</v>
      </c>
      <c r="J94" s="144">
        <v>3734053</v>
      </c>
      <c r="K94" s="144">
        <f t="shared" si="20"/>
        <v>230416858</v>
      </c>
      <c r="L94" s="145">
        <f t="shared" si="10"/>
        <v>0.65122759148915721</v>
      </c>
      <c r="M94" s="164"/>
      <c r="N94" s="164"/>
    </row>
    <row r="95" spans="1:14" s="134" customFormat="1" x14ac:dyDescent="0.25">
      <c r="A95" s="146"/>
      <c r="B95" s="143" t="s">
        <v>510</v>
      </c>
      <c r="C95" s="144">
        <v>2201559357</v>
      </c>
      <c r="D95" s="144"/>
      <c r="E95" s="144">
        <v>2201559357</v>
      </c>
      <c r="F95" s="144"/>
      <c r="G95" s="144">
        <f t="shared" si="21"/>
        <v>2201559357</v>
      </c>
      <c r="H95" s="144"/>
      <c r="I95" s="144">
        <v>1086766654</v>
      </c>
      <c r="J95" s="144"/>
      <c r="K95" s="144">
        <f t="shared" si="20"/>
        <v>1086766654</v>
      </c>
      <c r="L95" s="145">
        <f t="shared" si="10"/>
        <v>0.49363495494434673</v>
      </c>
      <c r="M95" s="163"/>
      <c r="N95" s="163"/>
    </row>
    <row r="96" spans="1:14" x14ac:dyDescent="0.25">
      <c r="A96" s="146"/>
      <c r="B96" s="143" t="s">
        <v>511</v>
      </c>
      <c r="C96" s="144">
        <v>24288064</v>
      </c>
      <c r="D96" s="144"/>
      <c r="E96" s="144">
        <v>24288064</v>
      </c>
      <c r="F96" s="144"/>
      <c r="G96" s="144">
        <f t="shared" si="21"/>
        <v>24288064</v>
      </c>
      <c r="H96" s="144"/>
      <c r="I96" s="144">
        <v>14901836</v>
      </c>
      <c r="J96" s="144"/>
      <c r="K96" s="144">
        <f t="shared" si="20"/>
        <v>14901836</v>
      </c>
      <c r="L96" s="145">
        <f t="shared" si="10"/>
        <v>0.61354564941857859</v>
      </c>
    </row>
    <row r="97" spans="1:12" s="151" customFormat="1" x14ac:dyDescent="0.25">
      <c r="A97" s="146"/>
      <c r="B97" s="143" t="s">
        <v>512</v>
      </c>
      <c r="C97" s="144">
        <v>3264000</v>
      </c>
      <c r="D97" s="144"/>
      <c r="E97" s="144"/>
      <c r="F97" s="144">
        <v>3264000</v>
      </c>
      <c r="G97" s="144">
        <f t="shared" si="21"/>
        <v>3264000</v>
      </c>
      <c r="H97" s="144"/>
      <c r="I97" s="144"/>
      <c r="J97" s="144">
        <v>1632000</v>
      </c>
      <c r="K97" s="144">
        <f t="shared" si="20"/>
        <v>1632000</v>
      </c>
      <c r="L97" s="145">
        <f t="shared" si="10"/>
        <v>0.5</v>
      </c>
    </row>
    <row r="98" spans="1:12" s="151" customFormat="1" x14ac:dyDescent="0.25">
      <c r="A98" s="146"/>
      <c r="B98" s="143" t="s">
        <v>513</v>
      </c>
      <c r="C98" s="144">
        <v>90182236</v>
      </c>
      <c r="D98" s="144"/>
      <c r="E98" s="144">
        <v>90182236</v>
      </c>
      <c r="F98" s="144">
        <v>55400986</v>
      </c>
      <c r="G98" s="144">
        <f t="shared" si="21"/>
        <v>145583222</v>
      </c>
      <c r="H98" s="144"/>
      <c r="I98" s="144">
        <v>2839009</v>
      </c>
      <c r="J98" s="144">
        <v>55400986</v>
      </c>
      <c r="K98" s="144">
        <f t="shared" si="20"/>
        <v>58239995</v>
      </c>
      <c r="L98" s="145">
        <f t="shared" si="10"/>
        <v>0.4000460643740939</v>
      </c>
    </row>
    <row r="99" spans="1:12" x14ac:dyDescent="0.25">
      <c r="A99" s="146"/>
      <c r="B99" s="143" t="s">
        <v>514</v>
      </c>
      <c r="C99" s="144">
        <v>126777446</v>
      </c>
      <c r="D99" s="144"/>
      <c r="E99" s="144">
        <v>126777446</v>
      </c>
      <c r="F99" s="144">
        <v>50985464</v>
      </c>
      <c r="G99" s="144">
        <f t="shared" si="21"/>
        <v>177762910</v>
      </c>
      <c r="H99" s="144"/>
      <c r="I99" s="144">
        <v>45944327</v>
      </c>
      <c r="J99" s="144">
        <v>50985464</v>
      </c>
      <c r="K99" s="144">
        <f t="shared" si="20"/>
        <v>96929791</v>
      </c>
      <c r="L99" s="145">
        <f t="shared" si="10"/>
        <v>0.54527567646141706</v>
      </c>
    </row>
    <row r="100" spans="1:12" x14ac:dyDescent="0.25">
      <c r="A100" s="146"/>
      <c r="B100" s="143" t="s">
        <v>515</v>
      </c>
      <c r="C100" s="144">
        <v>1697864</v>
      </c>
      <c r="D100" s="144"/>
      <c r="E100" s="144">
        <v>2697864</v>
      </c>
      <c r="F100" s="144"/>
      <c r="G100" s="144">
        <f t="shared" si="21"/>
        <v>2697864</v>
      </c>
      <c r="H100" s="144"/>
      <c r="I100" s="144">
        <v>1009299</v>
      </c>
      <c r="J100" s="144"/>
      <c r="K100" s="144">
        <f t="shared" si="20"/>
        <v>1009299</v>
      </c>
      <c r="L100" s="145">
        <f t="shared" si="10"/>
        <v>0.37411040734447698</v>
      </c>
    </row>
    <row r="101" spans="1:12" x14ac:dyDescent="0.25">
      <c r="A101" s="146"/>
      <c r="B101" s="143" t="s">
        <v>516</v>
      </c>
      <c r="C101" s="144">
        <v>477449914</v>
      </c>
      <c r="D101" s="144"/>
      <c r="E101" s="144">
        <v>477449914</v>
      </c>
      <c r="F101" s="144"/>
      <c r="G101" s="144">
        <f t="shared" si="21"/>
        <v>477449914</v>
      </c>
      <c r="H101" s="144"/>
      <c r="I101" s="144">
        <v>242527275</v>
      </c>
      <c r="J101" s="144"/>
      <c r="K101" s="144">
        <f t="shared" si="20"/>
        <v>242527275</v>
      </c>
      <c r="L101" s="145">
        <f t="shared" si="10"/>
        <v>0.50796380497410665</v>
      </c>
    </row>
    <row r="102" spans="1:12" x14ac:dyDescent="0.25">
      <c r="A102" s="146"/>
      <c r="B102" s="143" t="s">
        <v>517</v>
      </c>
      <c r="C102" s="144">
        <v>1196425612.4650002</v>
      </c>
      <c r="D102" s="144">
        <v>179575120</v>
      </c>
      <c r="E102" s="144">
        <v>988309640.30500007</v>
      </c>
      <c r="F102" s="144">
        <v>22301578</v>
      </c>
      <c r="G102" s="144">
        <f t="shared" si="21"/>
        <v>1190186338.3050001</v>
      </c>
      <c r="H102" s="144">
        <v>111396700</v>
      </c>
      <c r="I102" s="144">
        <v>241003611</v>
      </c>
      <c r="J102" s="144">
        <v>5022646</v>
      </c>
      <c r="K102" s="144">
        <f t="shared" si="20"/>
        <v>357422957</v>
      </c>
      <c r="L102" s="145">
        <f t="shared" si="10"/>
        <v>0.30030840171550172</v>
      </c>
    </row>
    <row r="103" spans="1:12" x14ac:dyDescent="0.25">
      <c r="A103" s="152"/>
      <c r="B103" s="143" t="s">
        <v>518</v>
      </c>
      <c r="C103" s="144">
        <v>200000</v>
      </c>
      <c r="D103" s="144"/>
      <c r="E103" s="144">
        <v>100000</v>
      </c>
      <c r="F103" s="144"/>
      <c r="G103" s="144">
        <f t="shared" si="21"/>
        <v>100000</v>
      </c>
      <c r="H103" s="144"/>
      <c r="I103" s="144">
        <v>0</v>
      </c>
      <c r="J103" s="144"/>
      <c r="K103" s="144">
        <f t="shared" si="20"/>
        <v>0</v>
      </c>
      <c r="L103" s="145">
        <f t="shared" si="10"/>
        <v>0</v>
      </c>
    </row>
    <row r="104" spans="1:12" x14ac:dyDescent="0.25">
      <c r="A104" s="153" t="s">
        <v>519</v>
      </c>
      <c r="B104" s="154"/>
      <c r="C104" s="155">
        <f>SUM(C93:C103)</f>
        <v>10740238582.465</v>
      </c>
      <c r="D104" s="155">
        <f t="shared" ref="D104:F104" si="22">SUM(D93:D103)</f>
        <v>179575120</v>
      </c>
      <c r="E104" s="155">
        <f t="shared" si="22"/>
        <v>10203547346.305</v>
      </c>
      <c r="F104" s="155">
        <f t="shared" si="22"/>
        <v>135686081</v>
      </c>
      <c r="G104" s="155">
        <f>SUM(G93:G103)</f>
        <v>10518808547.305</v>
      </c>
      <c r="H104" s="155">
        <f>SUM(H93:H103)</f>
        <v>111396700</v>
      </c>
      <c r="I104" s="155">
        <f t="shared" ref="I104:K104" si="23">SUM(I93:I103)</f>
        <v>4953017019</v>
      </c>
      <c r="J104" s="155">
        <f t="shared" si="23"/>
        <v>116775149</v>
      </c>
      <c r="K104" s="155">
        <f t="shared" si="23"/>
        <v>5181188868</v>
      </c>
      <c r="L104" s="156">
        <f t="shared" si="10"/>
        <v>0.49256423336343169</v>
      </c>
    </row>
    <row r="105" spans="1:12" x14ac:dyDescent="0.25">
      <c r="A105" s="165" t="s">
        <v>520</v>
      </c>
      <c r="B105" s="143" t="s">
        <v>521</v>
      </c>
      <c r="C105" s="144">
        <v>127915370</v>
      </c>
      <c r="D105" s="144">
        <v>1199721.9191999999</v>
      </c>
      <c r="E105" s="144">
        <v>101863682.16</v>
      </c>
      <c r="F105" s="144">
        <v>27441934</v>
      </c>
      <c r="G105" s="144">
        <f>+D105+E105+F105</f>
        <v>130505338.0792</v>
      </c>
      <c r="H105" s="144">
        <v>270784</v>
      </c>
      <c r="I105" s="144">
        <v>28410577</v>
      </c>
      <c r="J105" s="144">
        <v>11690625</v>
      </c>
      <c r="K105" s="144">
        <f t="shared" ref="K105:K121" si="24">+H105+I105+J105</f>
        <v>40371986</v>
      </c>
      <c r="L105" s="145">
        <f t="shared" si="10"/>
        <v>0.30935122343807409</v>
      </c>
    </row>
    <row r="106" spans="1:12" x14ac:dyDescent="0.25">
      <c r="A106" s="166"/>
      <c r="B106" s="143" t="s">
        <v>522</v>
      </c>
      <c r="C106" s="144">
        <v>31898488</v>
      </c>
      <c r="D106" s="144"/>
      <c r="E106" s="144">
        <v>20467274</v>
      </c>
      <c r="F106" s="144">
        <v>3000000</v>
      </c>
      <c r="G106" s="144">
        <f t="shared" ref="G106:G120" si="25">+D106+E106+F106</f>
        <v>23467274</v>
      </c>
      <c r="H106" s="144"/>
      <c r="I106" s="144">
        <v>8187314</v>
      </c>
      <c r="J106" s="144">
        <v>0</v>
      </c>
      <c r="K106" s="144">
        <f t="shared" si="24"/>
        <v>8187314</v>
      </c>
      <c r="L106" s="145">
        <f t="shared" si="10"/>
        <v>0.3488821922818986</v>
      </c>
    </row>
    <row r="107" spans="1:12" x14ac:dyDescent="0.25">
      <c r="A107" s="166"/>
      <c r="B107" s="143" t="s">
        <v>523</v>
      </c>
      <c r="C107" s="144">
        <v>708258766</v>
      </c>
      <c r="D107" s="144">
        <v>5570803.5632000007</v>
      </c>
      <c r="E107" s="144">
        <v>731543471</v>
      </c>
      <c r="F107" s="144"/>
      <c r="G107" s="144">
        <f t="shared" si="25"/>
        <v>737114274.5632</v>
      </c>
      <c r="H107" s="144">
        <v>1325654</v>
      </c>
      <c r="I107" s="144">
        <v>330148387</v>
      </c>
      <c r="J107" s="144"/>
      <c r="K107" s="144">
        <f t="shared" si="24"/>
        <v>331474041</v>
      </c>
      <c r="L107" s="145">
        <f t="shared" si="10"/>
        <v>0.44969152333459456</v>
      </c>
    </row>
    <row r="108" spans="1:12" x14ac:dyDescent="0.25">
      <c r="A108" s="166"/>
      <c r="B108" s="143" t="s">
        <v>524</v>
      </c>
      <c r="C108" s="144">
        <v>0</v>
      </c>
      <c r="D108" s="144"/>
      <c r="E108" s="144"/>
      <c r="F108" s="144">
        <v>160886254</v>
      </c>
      <c r="G108" s="144">
        <f t="shared" si="25"/>
        <v>160886254</v>
      </c>
      <c r="H108" s="144"/>
      <c r="I108" s="144"/>
      <c r="J108" s="144">
        <v>160886254</v>
      </c>
      <c r="K108" s="144">
        <f t="shared" si="24"/>
        <v>160886254</v>
      </c>
      <c r="L108" s="145">
        <f t="shared" si="10"/>
        <v>1</v>
      </c>
    </row>
    <row r="109" spans="1:12" x14ac:dyDescent="0.25">
      <c r="A109" s="166"/>
      <c r="B109" s="143" t="s">
        <v>525</v>
      </c>
      <c r="C109" s="144">
        <v>28400000</v>
      </c>
      <c r="D109" s="144"/>
      <c r="E109" s="144">
        <v>400000</v>
      </c>
      <c r="F109" s="144">
        <v>28000000</v>
      </c>
      <c r="G109" s="144">
        <f t="shared" si="25"/>
        <v>28400000</v>
      </c>
      <c r="H109" s="144"/>
      <c r="I109" s="144">
        <v>0</v>
      </c>
      <c r="J109" s="144">
        <v>0</v>
      </c>
      <c r="K109" s="144">
        <f t="shared" si="24"/>
        <v>0</v>
      </c>
      <c r="L109" s="145">
        <f t="shared" si="10"/>
        <v>0</v>
      </c>
    </row>
    <row r="110" spans="1:12" x14ac:dyDescent="0.25">
      <c r="A110" s="166"/>
      <c r="B110" s="143" t="s">
        <v>526</v>
      </c>
      <c r="C110" s="144">
        <v>409647771</v>
      </c>
      <c r="D110" s="144">
        <v>24786368</v>
      </c>
      <c r="E110" s="144">
        <v>223540281</v>
      </c>
      <c r="F110" s="144">
        <v>128364756</v>
      </c>
      <c r="G110" s="144">
        <f t="shared" si="25"/>
        <v>376691405</v>
      </c>
      <c r="H110" s="144">
        <v>22377958</v>
      </c>
      <c r="I110" s="144">
        <v>52725528</v>
      </c>
      <c r="J110" s="144">
        <v>56306334</v>
      </c>
      <c r="K110" s="144">
        <f t="shared" si="24"/>
        <v>131409820</v>
      </c>
      <c r="L110" s="145">
        <v>0</v>
      </c>
    </row>
    <row r="111" spans="1:12" x14ac:dyDescent="0.25">
      <c r="A111" s="166"/>
      <c r="B111" s="143" t="s">
        <v>527</v>
      </c>
      <c r="C111" s="144">
        <v>195000000</v>
      </c>
      <c r="D111" s="144">
        <v>195000000</v>
      </c>
      <c r="E111" s="144"/>
      <c r="F111" s="144"/>
      <c r="G111" s="144">
        <f t="shared" si="25"/>
        <v>195000000</v>
      </c>
      <c r="H111" s="144">
        <v>0</v>
      </c>
      <c r="I111" s="144"/>
      <c r="J111" s="144"/>
      <c r="K111" s="144">
        <f t="shared" si="24"/>
        <v>0</v>
      </c>
      <c r="L111" s="145">
        <f t="shared" si="10"/>
        <v>0</v>
      </c>
    </row>
    <row r="112" spans="1:12" x14ac:dyDescent="0.25">
      <c r="A112" s="166"/>
      <c r="B112" s="143" t="s">
        <v>528</v>
      </c>
      <c r="C112" s="144">
        <v>202000000</v>
      </c>
      <c r="D112" s="144"/>
      <c r="E112" s="144">
        <v>2000000</v>
      </c>
      <c r="F112" s="144">
        <v>200000000</v>
      </c>
      <c r="G112" s="144">
        <f t="shared" si="25"/>
        <v>202000000</v>
      </c>
      <c r="H112" s="144"/>
      <c r="I112" s="144">
        <v>0</v>
      </c>
      <c r="J112" s="144">
        <v>57052018</v>
      </c>
      <c r="K112" s="144">
        <f t="shared" si="24"/>
        <v>57052018</v>
      </c>
      <c r="L112" s="145">
        <f t="shared" si="10"/>
        <v>0.28243573267326733</v>
      </c>
    </row>
    <row r="113" spans="1:12" x14ac:dyDescent="0.25">
      <c r="A113" s="166"/>
      <c r="B113" s="143" t="s">
        <v>529</v>
      </c>
      <c r="C113" s="144">
        <v>200000</v>
      </c>
      <c r="D113" s="144"/>
      <c r="E113" s="144">
        <v>200000</v>
      </c>
      <c r="F113" s="144"/>
      <c r="G113" s="144">
        <f t="shared" si="25"/>
        <v>200000</v>
      </c>
      <c r="H113" s="144"/>
      <c r="I113" s="144">
        <v>0</v>
      </c>
      <c r="J113" s="144"/>
      <c r="K113" s="144">
        <f t="shared" si="24"/>
        <v>0</v>
      </c>
      <c r="L113" s="145">
        <f t="shared" si="10"/>
        <v>0</v>
      </c>
    </row>
    <row r="114" spans="1:12" x14ac:dyDescent="0.25">
      <c r="A114" s="166"/>
      <c r="B114" s="143" t="s">
        <v>530</v>
      </c>
      <c r="C114" s="144">
        <v>74500000</v>
      </c>
      <c r="D114" s="144"/>
      <c r="E114" s="144">
        <v>74500000</v>
      </c>
      <c r="F114" s="144"/>
      <c r="G114" s="144">
        <f t="shared" si="25"/>
        <v>74500000</v>
      </c>
      <c r="H114" s="144"/>
      <c r="I114" s="144">
        <v>36227703</v>
      </c>
      <c r="J114" s="144"/>
      <c r="K114" s="144">
        <f t="shared" si="24"/>
        <v>36227703</v>
      </c>
      <c r="L114" s="145">
        <f t="shared" si="10"/>
        <v>0.48627789261744969</v>
      </c>
    </row>
    <row r="115" spans="1:12" x14ac:dyDescent="0.25">
      <c r="A115" s="166"/>
      <c r="B115" s="143" t="s">
        <v>531</v>
      </c>
      <c r="C115" s="144">
        <v>320386597</v>
      </c>
      <c r="D115" s="144">
        <v>108035300</v>
      </c>
      <c r="E115" s="144">
        <v>232785165</v>
      </c>
      <c r="F115" s="144">
        <v>35238981</v>
      </c>
      <c r="G115" s="144">
        <f t="shared" si="25"/>
        <v>376059446</v>
      </c>
      <c r="H115" s="144">
        <v>45124329</v>
      </c>
      <c r="I115" s="144">
        <v>84290361</v>
      </c>
      <c r="J115" s="144">
        <v>15553649</v>
      </c>
      <c r="K115" s="144">
        <f t="shared" si="24"/>
        <v>144968339</v>
      </c>
      <c r="L115" s="145">
        <f t="shared" si="10"/>
        <v>0.38549314620859171</v>
      </c>
    </row>
    <row r="116" spans="1:12" x14ac:dyDescent="0.25">
      <c r="A116" s="166"/>
      <c r="B116" s="143" t="s">
        <v>532</v>
      </c>
      <c r="C116" s="144">
        <v>50190200</v>
      </c>
      <c r="D116" s="144"/>
      <c r="E116" s="144">
        <v>190200</v>
      </c>
      <c r="F116" s="144">
        <v>50000000</v>
      </c>
      <c r="G116" s="144">
        <f t="shared" si="25"/>
        <v>50190200</v>
      </c>
      <c r="H116" s="144"/>
      <c r="I116" s="144">
        <v>0</v>
      </c>
      <c r="J116" s="144">
        <v>5129108</v>
      </c>
      <c r="K116" s="144">
        <f t="shared" si="24"/>
        <v>5129108</v>
      </c>
      <c r="L116" s="145">
        <f t="shared" si="10"/>
        <v>0.10219341624460553</v>
      </c>
    </row>
    <row r="117" spans="1:12" x14ac:dyDescent="0.25">
      <c r="A117" s="166"/>
      <c r="B117" s="143" t="s">
        <v>533</v>
      </c>
      <c r="C117" s="144">
        <v>506459445</v>
      </c>
      <c r="D117" s="144"/>
      <c r="E117" s="144"/>
      <c r="F117" s="144">
        <v>500459445</v>
      </c>
      <c r="G117" s="144">
        <f t="shared" si="25"/>
        <v>500459445</v>
      </c>
      <c r="H117" s="144"/>
      <c r="I117" s="144"/>
      <c r="J117" s="144">
        <v>60644617</v>
      </c>
      <c r="K117" s="144">
        <f t="shared" si="24"/>
        <v>60644617</v>
      </c>
      <c r="L117" s="145">
        <f t="shared" si="10"/>
        <v>0.12117788485338707</v>
      </c>
    </row>
    <row r="118" spans="1:12" x14ac:dyDescent="0.25">
      <c r="A118" s="166"/>
      <c r="B118" s="143" t="s">
        <v>534</v>
      </c>
      <c r="C118" s="144">
        <v>7204800</v>
      </c>
      <c r="D118" s="144"/>
      <c r="E118" s="144">
        <v>5005046</v>
      </c>
      <c r="F118" s="144">
        <v>10700000</v>
      </c>
      <c r="G118" s="144">
        <f t="shared" si="25"/>
        <v>15705046</v>
      </c>
      <c r="H118" s="144"/>
      <c r="I118" s="144">
        <v>2684205</v>
      </c>
      <c r="J118" s="144">
        <v>4522970</v>
      </c>
      <c r="K118" s="144">
        <f t="shared" si="24"/>
        <v>7207175</v>
      </c>
      <c r="L118" s="145">
        <f t="shared" si="10"/>
        <v>0.45890823879153236</v>
      </c>
    </row>
    <row r="119" spans="1:12" x14ac:dyDescent="0.25">
      <c r="A119" s="166"/>
      <c r="B119" s="143" t="s">
        <v>535</v>
      </c>
      <c r="C119" s="144">
        <v>380481015</v>
      </c>
      <c r="D119" s="144">
        <v>54254621.354999997</v>
      </c>
      <c r="E119" s="144">
        <v>39021472</v>
      </c>
      <c r="F119" s="144">
        <v>330424268</v>
      </c>
      <c r="G119" s="144">
        <f t="shared" si="25"/>
        <v>423700361.35500002</v>
      </c>
      <c r="H119" s="144">
        <v>11252586</v>
      </c>
      <c r="I119" s="144">
        <v>766815</v>
      </c>
      <c r="J119" s="144">
        <v>20238456</v>
      </c>
      <c r="K119" s="144">
        <f t="shared" si="24"/>
        <v>32257857</v>
      </c>
      <c r="L119" s="145">
        <f t="shared" si="10"/>
        <v>7.6133654681905152E-2</v>
      </c>
    </row>
    <row r="120" spans="1:12" x14ac:dyDescent="0.25">
      <c r="A120" s="166"/>
      <c r="B120" s="143" t="s">
        <v>536</v>
      </c>
      <c r="C120" s="144">
        <v>386691401.80260003</v>
      </c>
      <c r="D120" s="144">
        <v>317372328.55779999</v>
      </c>
      <c r="E120" s="144">
        <v>53793087.802599996</v>
      </c>
      <c r="F120" s="144">
        <v>57549576</v>
      </c>
      <c r="G120" s="144">
        <f t="shared" si="25"/>
        <v>428714992.36039996</v>
      </c>
      <c r="H120" s="144">
        <v>9765270</v>
      </c>
      <c r="I120" s="144">
        <v>14038481</v>
      </c>
      <c r="J120" s="144">
        <v>3764167</v>
      </c>
      <c r="K120" s="144">
        <f t="shared" si="24"/>
        <v>27567918</v>
      </c>
      <c r="L120" s="145">
        <f t="shared" si="10"/>
        <v>6.4303601439776537E-2</v>
      </c>
    </row>
    <row r="121" spans="1:12" x14ac:dyDescent="0.25">
      <c r="A121" s="167"/>
      <c r="B121" s="143" t="s">
        <v>537</v>
      </c>
      <c r="C121" s="168">
        <v>350825532</v>
      </c>
      <c r="D121" s="168"/>
      <c r="E121" s="168">
        <v>825532</v>
      </c>
      <c r="F121" s="168">
        <v>268752372</v>
      </c>
      <c r="G121" s="144">
        <f>+D121+E121+F121</f>
        <v>269577904</v>
      </c>
      <c r="H121" s="168"/>
      <c r="I121" s="168">
        <v>77584</v>
      </c>
      <c r="J121" s="168">
        <v>0</v>
      </c>
      <c r="K121" s="144">
        <f t="shared" si="24"/>
        <v>77584</v>
      </c>
      <c r="L121" s="145">
        <f t="shared" si="10"/>
        <v>2.8779806819775557E-4</v>
      </c>
    </row>
    <row r="122" spans="1:12" x14ac:dyDescent="0.25">
      <c r="A122" s="153" t="s">
        <v>538</v>
      </c>
      <c r="B122" s="154"/>
      <c r="C122" s="169">
        <f>SUM(C105:C121)</f>
        <v>3780059385.8025999</v>
      </c>
      <c r="D122" s="169">
        <f t="shared" ref="D122:F122" si="26">SUM(D105:D121)</f>
        <v>706219143.39520001</v>
      </c>
      <c r="E122" s="169">
        <f t="shared" si="26"/>
        <v>1486135210.9625998</v>
      </c>
      <c r="F122" s="169">
        <f t="shared" si="26"/>
        <v>1800817586</v>
      </c>
      <c r="G122" s="169">
        <f>SUM(G105:G121)</f>
        <v>3993171940.3577995</v>
      </c>
      <c r="H122" s="169">
        <f>SUM(H105:H121)</f>
        <v>90116581</v>
      </c>
      <c r="I122" s="169">
        <f t="shared" ref="I122:K122" si="27">SUM(I105:I121)</f>
        <v>557556955</v>
      </c>
      <c r="J122" s="169">
        <f t="shared" si="27"/>
        <v>395788198</v>
      </c>
      <c r="K122" s="169">
        <f t="shared" si="27"/>
        <v>1043461734</v>
      </c>
      <c r="L122" s="170">
        <f t="shared" si="10"/>
        <v>0.26131149612017529</v>
      </c>
    </row>
    <row r="123" spans="1:12" x14ac:dyDescent="0.25">
      <c r="A123" s="37" t="s">
        <v>539</v>
      </c>
      <c r="B123" s="37"/>
      <c r="C123" s="37">
        <f>SUM(C122,C104,C92,C78,C74,C70,C33)</f>
        <v>74416585343.9673</v>
      </c>
      <c r="D123" s="37">
        <f t="shared" ref="D123:F123" si="28">SUM(D122,D104,D92,D78,D74,D70,D33)</f>
        <v>6992654117.1505003</v>
      </c>
      <c r="E123" s="37">
        <f t="shared" si="28"/>
        <v>56155279701.336998</v>
      </c>
      <c r="F123" s="37">
        <f t="shared" si="28"/>
        <v>17101889990</v>
      </c>
      <c r="G123" s="37">
        <f>SUM(G122,G104,G92,G78,G74,G70,G33)</f>
        <v>80249823808.487503</v>
      </c>
      <c r="H123" s="37">
        <f>SUM(H122,H104,H92,H78,H74,H70,H33)</f>
        <v>2139877045.0285714</v>
      </c>
      <c r="I123" s="37">
        <f>SUM(I122,I104,I92,I78,I74,I70,I33)</f>
        <v>21800962757</v>
      </c>
      <c r="J123" s="37">
        <f>SUM(J122,J104,J92,J78,J74,J70,J33)</f>
        <v>7267988952</v>
      </c>
      <c r="K123" s="37">
        <f>SUM(K122,K104,K92,K78,K74,K70,K33)</f>
        <v>31208828754.028572</v>
      </c>
      <c r="L123" s="38">
        <f t="shared" si="10"/>
        <v>0.38889591618926167</v>
      </c>
    </row>
    <row r="124" spans="1:12" x14ac:dyDescent="0.25">
      <c r="A124" s="142" t="s">
        <v>540</v>
      </c>
      <c r="B124" s="143" t="s">
        <v>541</v>
      </c>
      <c r="C124" s="144">
        <v>219600000</v>
      </c>
      <c r="D124" s="144">
        <v>200000000</v>
      </c>
      <c r="E124" s="144">
        <v>19600000</v>
      </c>
      <c r="F124" s="144"/>
      <c r="G124" s="144">
        <f>+D124+E124+F124</f>
        <v>219600000</v>
      </c>
      <c r="H124" s="149">
        <v>0</v>
      </c>
      <c r="I124" s="149">
        <v>1880881</v>
      </c>
      <c r="J124" s="149"/>
      <c r="K124" s="144">
        <f t="shared" ref="K124:K144" si="29">+H124+I124+J124</f>
        <v>1880881</v>
      </c>
      <c r="L124" s="145">
        <f t="shared" si="10"/>
        <v>8.5650318761384334E-3</v>
      </c>
    </row>
    <row r="125" spans="1:12" x14ac:dyDescent="0.25">
      <c r="A125" s="146"/>
      <c r="B125" s="143" t="s">
        <v>542</v>
      </c>
      <c r="C125" s="144">
        <v>1105041385</v>
      </c>
      <c r="D125" s="144">
        <v>1326240627</v>
      </c>
      <c r="E125" s="144">
        <v>51704646</v>
      </c>
      <c r="F125" s="144"/>
      <c r="G125" s="144">
        <f t="shared" ref="G125:G144" si="30">+D125+E125+F125</f>
        <v>1377945273</v>
      </c>
      <c r="H125" s="149">
        <v>37860286</v>
      </c>
      <c r="I125" s="149">
        <v>2225364</v>
      </c>
      <c r="J125" s="149"/>
      <c r="K125" s="144">
        <f t="shared" si="29"/>
        <v>40085650</v>
      </c>
      <c r="L125" s="145">
        <f t="shared" si="10"/>
        <v>2.9090886833790821E-2</v>
      </c>
    </row>
    <row r="126" spans="1:12" x14ac:dyDescent="0.25">
      <c r="A126" s="146"/>
      <c r="B126" s="143" t="s">
        <v>543</v>
      </c>
      <c r="C126" s="144">
        <v>96570736</v>
      </c>
      <c r="D126" s="144">
        <v>73500000</v>
      </c>
      <c r="E126" s="144">
        <v>25070736</v>
      </c>
      <c r="F126" s="144"/>
      <c r="G126" s="144">
        <f t="shared" si="30"/>
        <v>98570736</v>
      </c>
      <c r="H126" s="149">
        <v>0</v>
      </c>
      <c r="I126" s="149">
        <v>0</v>
      </c>
      <c r="J126" s="149"/>
      <c r="K126" s="144">
        <f t="shared" si="29"/>
        <v>0</v>
      </c>
      <c r="L126" s="145">
        <f t="shared" si="10"/>
        <v>0</v>
      </c>
    </row>
    <row r="127" spans="1:12" x14ac:dyDescent="0.25">
      <c r="A127" s="146"/>
      <c r="B127" s="143" t="s">
        <v>544</v>
      </c>
      <c r="C127" s="144">
        <v>231830000</v>
      </c>
      <c r="D127" s="144">
        <v>249382000</v>
      </c>
      <c r="E127" s="144"/>
      <c r="F127" s="144"/>
      <c r="G127" s="144">
        <f t="shared" si="30"/>
        <v>249382000</v>
      </c>
      <c r="H127" s="149">
        <v>226056670</v>
      </c>
      <c r="I127" s="149"/>
      <c r="J127" s="149"/>
      <c r="K127" s="144">
        <f t="shared" si="29"/>
        <v>226056670</v>
      </c>
      <c r="L127" s="145">
        <f t="shared" si="10"/>
        <v>0.90646746757985741</v>
      </c>
    </row>
    <row r="128" spans="1:12" x14ac:dyDescent="0.25">
      <c r="A128" s="146"/>
      <c r="B128" s="143" t="s">
        <v>545</v>
      </c>
      <c r="C128" s="144">
        <v>7777865903.1350002</v>
      </c>
      <c r="D128" s="144">
        <v>7328497367.4742002</v>
      </c>
      <c r="E128" s="144">
        <v>338593733</v>
      </c>
      <c r="F128" s="144">
        <v>211023759</v>
      </c>
      <c r="G128" s="144">
        <f t="shared" si="30"/>
        <v>7878114859.4742002</v>
      </c>
      <c r="H128" s="149">
        <v>1306305109</v>
      </c>
      <c r="I128" s="149">
        <v>56451793</v>
      </c>
      <c r="J128" s="149">
        <v>2588182</v>
      </c>
      <c r="K128" s="144">
        <f t="shared" si="29"/>
        <v>1365345084</v>
      </c>
      <c r="L128" s="145">
        <f t="shared" si="10"/>
        <v>0.17330860343550838</v>
      </c>
    </row>
    <row r="129" spans="1:12" x14ac:dyDescent="0.25">
      <c r="A129" s="146"/>
      <c r="B129" s="143" t="s">
        <v>546</v>
      </c>
      <c r="C129" s="144">
        <v>70835912</v>
      </c>
      <c r="D129" s="144">
        <v>83550000</v>
      </c>
      <c r="E129" s="144">
        <v>105765912</v>
      </c>
      <c r="F129" s="144">
        <v>900000</v>
      </c>
      <c r="G129" s="144">
        <f t="shared" si="30"/>
        <v>190215912</v>
      </c>
      <c r="H129" s="149">
        <v>0</v>
      </c>
      <c r="I129" s="149">
        <v>13098095</v>
      </c>
      <c r="J129" s="149">
        <v>0</v>
      </c>
      <c r="K129" s="144">
        <f>+H129+I129+J129</f>
        <v>13098095</v>
      </c>
      <c r="L129" s="145">
        <f t="shared" si="10"/>
        <v>6.8859092082685494E-2</v>
      </c>
    </row>
    <row r="130" spans="1:12" x14ac:dyDescent="0.25">
      <c r="A130" s="146"/>
      <c r="B130" s="143" t="s">
        <v>547</v>
      </c>
      <c r="C130" s="144">
        <v>19900000</v>
      </c>
      <c r="D130" s="144">
        <v>2000000</v>
      </c>
      <c r="E130" s="144">
        <v>44480000</v>
      </c>
      <c r="F130" s="144"/>
      <c r="G130" s="144">
        <f t="shared" si="30"/>
        <v>46480000</v>
      </c>
      <c r="H130" s="149">
        <v>0</v>
      </c>
      <c r="I130" s="149">
        <v>0</v>
      </c>
      <c r="J130" s="149"/>
      <c r="K130" s="144">
        <f t="shared" ref="K130:K137" si="31">+H130+I130+J130</f>
        <v>0</v>
      </c>
      <c r="L130" s="145">
        <f t="shared" si="10"/>
        <v>0</v>
      </c>
    </row>
    <row r="131" spans="1:12" x14ac:dyDescent="0.25">
      <c r="A131" s="146"/>
      <c r="B131" s="143" t="s">
        <v>548</v>
      </c>
      <c r="C131" s="144">
        <v>21000000</v>
      </c>
      <c r="D131" s="144">
        <v>21000000</v>
      </c>
      <c r="E131" s="144"/>
      <c r="F131" s="144"/>
      <c r="G131" s="144">
        <f t="shared" si="30"/>
        <v>21000000</v>
      </c>
      <c r="H131" s="149">
        <v>0</v>
      </c>
      <c r="I131" s="149"/>
      <c r="J131" s="149"/>
      <c r="K131" s="144">
        <f t="shared" si="31"/>
        <v>0</v>
      </c>
      <c r="L131" s="145">
        <f t="shared" si="10"/>
        <v>0</v>
      </c>
    </row>
    <row r="132" spans="1:12" x14ac:dyDescent="0.25">
      <c r="A132" s="146"/>
      <c r="B132" s="143" t="s">
        <v>549</v>
      </c>
      <c r="C132" s="144">
        <v>173549090</v>
      </c>
      <c r="D132" s="144"/>
      <c r="E132" s="144">
        <v>173549090</v>
      </c>
      <c r="F132" s="144"/>
      <c r="G132" s="144">
        <f t="shared" si="30"/>
        <v>173549090</v>
      </c>
      <c r="H132" s="149"/>
      <c r="I132" s="149">
        <v>10875753</v>
      </c>
      <c r="J132" s="149"/>
      <c r="K132" s="144">
        <f t="shared" si="31"/>
        <v>10875753</v>
      </c>
      <c r="L132" s="145">
        <f t="shared" si="10"/>
        <v>6.2666724440906027E-2</v>
      </c>
    </row>
    <row r="133" spans="1:12" x14ac:dyDescent="0.25">
      <c r="A133" s="146"/>
      <c r="B133" s="143" t="s">
        <v>550</v>
      </c>
      <c r="C133" s="144">
        <v>0</v>
      </c>
      <c r="D133" s="144"/>
      <c r="E133" s="144">
        <v>380000</v>
      </c>
      <c r="F133" s="144"/>
      <c r="G133" s="144">
        <f t="shared" si="30"/>
        <v>380000</v>
      </c>
      <c r="H133" s="149"/>
      <c r="I133" s="149">
        <v>380000</v>
      </c>
      <c r="J133" s="149"/>
      <c r="K133" s="144">
        <f t="shared" si="31"/>
        <v>380000</v>
      </c>
      <c r="L133" s="145">
        <f t="shared" si="10"/>
        <v>1</v>
      </c>
    </row>
    <row r="134" spans="1:12" x14ac:dyDescent="0.25">
      <c r="A134" s="146"/>
      <c r="B134" s="143" t="s">
        <v>551</v>
      </c>
      <c r="C134" s="144">
        <v>0</v>
      </c>
      <c r="D134" s="144"/>
      <c r="E134" s="144">
        <v>7900000</v>
      </c>
      <c r="F134" s="144"/>
      <c r="G134" s="144">
        <f t="shared" si="30"/>
        <v>7900000</v>
      </c>
      <c r="H134" s="149"/>
      <c r="I134" s="149">
        <v>0</v>
      </c>
      <c r="J134" s="149"/>
      <c r="K134" s="144">
        <f t="shared" si="31"/>
        <v>0</v>
      </c>
      <c r="L134" s="145">
        <f t="shared" si="10"/>
        <v>0</v>
      </c>
    </row>
    <row r="135" spans="1:12" x14ac:dyDescent="0.25">
      <c r="A135" s="146"/>
      <c r="B135" s="143" t="s">
        <v>552</v>
      </c>
      <c r="C135" s="144">
        <v>500000</v>
      </c>
      <c r="D135" s="144"/>
      <c r="E135" s="144">
        <v>500000</v>
      </c>
      <c r="F135" s="144"/>
      <c r="G135" s="144">
        <f t="shared" si="30"/>
        <v>500000</v>
      </c>
      <c r="H135" s="149"/>
      <c r="I135" s="149">
        <v>0</v>
      </c>
      <c r="J135" s="149"/>
      <c r="K135" s="144">
        <f t="shared" si="31"/>
        <v>0</v>
      </c>
      <c r="L135" s="145">
        <f t="shared" si="10"/>
        <v>0</v>
      </c>
    </row>
    <row r="136" spans="1:12" x14ac:dyDescent="0.25">
      <c r="A136" s="146"/>
      <c r="B136" s="143" t="s">
        <v>553</v>
      </c>
      <c r="C136" s="144">
        <v>4886510</v>
      </c>
      <c r="D136" s="144">
        <v>1268060</v>
      </c>
      <c r="E136" s="144">
        <v>4996506.66</v>
      </c>
      <c r="F136" s="144">
        <v>100000</v>
      </c>
      <c r="G136" s="144">
        <f t="shared" si="30"/>
        <v>6364566.6600000001</v>
      </c>
      <c r="H136" s="149">
        <v>317180</v>
      </c>
      <c r="I136" s="149">
        <v>446921</v>
      </c>
      <c r="J136" s="149">
        <v>0</v>
      </c>
      <c r="K136" s="144">
        <f t="shared" si="31"/>
        <v>764101</v>
      </c>
      <c r="L136" s="145">
        <f t="shared" si="10"/>
        <v>0.12005546344611621</v>
      </c>
    </row>
    <row r="137" spans="1:12" x14ac:dyDescent="0.25">
      <c r="A137" s="146"/>
      <c r="B137" s="143" t="s">
        <v>554</v>
      </c>
      <c r="C137" s="144">
        <v>1011280097.8050001</v>
      </c>
      <c r="D137" s="144">
        <v>334045395.57139999</v>
      </c>
      <c r="E137" s="144">
        <v>944068225.80500007</v>
      </c>
      <c r="F137" s="144">
        <v>56766460</v>
      </c>
      <c r="G137" s="144">
        <f t="shared" si="30"/>
        <v>1334880081.3764</v>
      </c>
      <c r="H137" s="149">
        <v>32697661</v>
      </c>
      <c r="I137" s="149">
        <v>182917402</v>
      </c>
      <c r="J137" s="149">
        <v>18788487</v>
      </c>
      <c r="K137" s="144">
        <f t="shared" si="31"/>
        <v>234403550</v>
      </c>
      <c r="L137" s="145">
        <f t="shared" ref="L137:L147" si="32">+K137/G137</f>
        <v>0.17559895699268027</v>
      </c>
    </row>
    <row r="138" spans="1:12" x14ac:dyDescent="0.25">
      <c r="A138" s="146"/>
      <c r="B138" s="143" t="s">
        <v>555</v>
      </c>
      <c r="C138" s="144">
        <v>586027687</v>
      </c>
      <c r="D138" s="144">
        <v>243752732.88</v>
      </c>
      <c r="E138" s="144">
        <v>374929414.59000003</v>
      </c>
      <c r="F138" s="144">
        <v>1477200</v>
      </c>
      <c r="G138" s="144">
        <f t="shared" si="30"/>
        <v>620159347.47000003</v>
      </c>
      <c r="H138" s="149">
        <v>42654147</v>
      </c>
      <c r="I138" s="149">
        <v>33239580</v>
      </c>
      <c r="J138" s="149">
        <v>568100</v>
      </c>
      <c r="K138" s="144">
        <f t="shared" si="29"/>
        <v>76461827</v>
      </c>
      <c r="L138" s="145">
        <f t="shared" si="32"/>
        <v>0.12329383941713272</v>
      </c>
    </row>
    <row r="139" spans="1:12" x14ac:dyDescent="0.25">
      <c r="A139" s="146"/>
      <c r="B139" s="143" t="s">
        <v>556</v>
      </c>
      <c r="C139" s="144">
        <v>2500000</v>
      </c>
      <c r="D139" s="144">
        <v>2610000</v>
      </c>
      <c r="E139" s="144">
        <v>0</v>
      </c>
      <c r="F139" s="144"/>
      <c r="G139" s="144">
        <f t="shared" si="30"/>
        <v>2610000</v>
      </c>
      <c r="H139" s="149">
        <v>110000</v>
      </c>
      <c r="I139" s="149">
        <v>0</v>
      </c>
      <c r="J139" s="149"/>
      <c r="K139" s="144">
        <f t="shared" si="29"/>
        <v>110000</v>
      </c>
      <c r="L139" s="145">
        <f t="shared" si="32"/>
        <v>4.2145593869731802E-2</v>
      </c>
    </row>
    <row r="140" spans="1:12" x14ac:dyDescent="0.25">
      <c r="A140" s="146"/>
      <c r="B140" s="143" t="s">
        <v>557</v>
      </c>
      <c r="C140" s="144">
        <v>141762643</v>
      </c>
      <c r="D140" s="144">
        <v>33914425.75</v>
      </c>
      <c r="E140" s="144">
        <v>14237770</v>
      </c>
      <c r="F140" s="144">
        <v>100236782</v>
      </c>
      <c r="G140" s="144">
        <f t="shared" si="30"/>
        <v>148388977.75</v>
      </c>
      <c r="H140" s="149">
        <v>22778760</v>
      </c>
      <c r="I140" s="149">
        <v>8216793</v>
      </c>
      <c r="J140" s="149">
        <v>100236491</v>
      </c>
      <c r="K140" s="144">
        <f t="shared" si="29"/>
        <v>131232044</v>
      </c>
      <c r="L140" s="145">
        <f t="shared" si="32"/>
        <v>0.88437865123038084</v>
      </c>
    </row>
    <row r="141" spans="1:12" x14ac:dyDescent="0.25">
      <c r="A141" s="146"/>
      <c r="B141" s="143" t="s">
        <v>558</v>
      </c>
      <c r="C141" s="144">
        <v>0</v>
      </c>
      <c r="D141" s="144"/>
      <c r="E141" s="144">
        <v>300005</v>
      </c>
      <c r="F141" s="144"/>
      <c r="G141" s="144">
        <f t="shared" si="30"/>
        <v>300005</v>
      </c>
      <c r="H141" s="149"/>
      <c r="I141" s="149">
        <v>300005</v>
      </c>
      <c r="J141" s="149"/>
      <c r="K141" s="144">
        <f t="shared" si="29"/>
        <v>300005</v>
      </c>
      <c r="L141" s="145">
        <f t="shared" si="32"/>
        <v>1</v>
      </c>
    </row>
    <row r="142" spans="1:12" x14ac:dyDescent="0.25">
      <c r="A142" s="146"/>
      <c r="B142" s="143" t="s">
        <v>559</v>
      </c>
      <c r="C142" s="144">
        <v>39756274</v>
      </c>
      <c r="D142" s="144"/>
      <c r="E142" s="144"/>
      <c r="F142" s="144">
        <v>39756274</v>
      </c>
      <c r="G142" s="144">
        <f t="shared" si="30"/>
        <v>39756274</v>
      </c>
      <c r="H142" s="149"/>
      <c r="I142" s="149"/>
      <c r="J142" s="149">
        <v>12418904</v>
      </c>
      <c r="K142" s="144">
        <f t="shared" si="29"/>
        <v>12418904</v>
      </c>
      <c r="L142" s="145">
        <f t="shared" si="32"/>
        <v>0.31237595354132031</v>
      </c>
    </row>
    <row r="143" spans="1:12" x14ac:dyDescent="0.25">
      <c r="A143" s="146"/>
      <c r="B143" s="143" t="s">
        <v>560</v>
      </c>
      <c r="C143" s="144">
        <v>0</v>
      </c>
      <c r="D143" s="144"/>
      <c r="E143" s="144">
        <v>40000</v>
      </c>
      <c r="F143" s="144"/>
      <c r="G143" s="144">
        <f t="shared" si="30"/>
        <v>40000</v>
      </c>
      <c r="H143" s="149"/>
      <c r="I143" s="149">
        <v>40000</v>
      </c>
      <c r="J143" s="149"/>
      <c r="K143" s="144">
        <f t="shared" si="29"/>
        <v>40000</v>
      </c>
      <c r="L143" s="145">
        <f t="shared" si="32"/>
        <v>1</v>
      </c>
    </row>
    <row r="144" spans="1:12" x14ac:dyDescent="0.25">
      <c r="A144" s="152"/>
      <c r="B144" s="143" t="s">
        <v>561</v>
      </c>
      <c r="C144" s="144">
        <v>29260618.75</v>
      </c>
      <c r="D144" s="144">
        <v>12310000</v>
      </c>
      <c r="E144" s="144">
        <v>29034580.75</v>
      </c>
      <c r="F144" s="144">
        <v>5500000</v>
      </c>
      <c r="G144" s="144">
        <f t="shared" si="30"/>
        <v>46844580.75</v>
      </c>
      <c r="H144" s="149">
        <v>0</v>
      </c>
      <c r="I144" s="149">
        <v>3610615</v>
      </c>
      <c r="J144" s="149">
        <v>1031495</v>
      </c>
      <c r="K144" s="144">
        <f t="shared" si="29"/>
        <v>4642110</v>
      </c>
      <c r="L144" s="145">
        <f t="shared" si="32"/>
        <v>9.9095987746672276E-2</v>
      </c>
    </row>
    <row r="145" spans="1:14" x14ac:dyDescent="0.25">
      <c r="A145" s="171" t="s">
        <v>562</v>
      </c>
      <c r="B145" s="172"/>
      <c r="C145" s="173">
        <f>SUM(C124:C144)</f>
        <v>11532166856.690001</v>
      </c>
      <c r="D145" s="173">
        <f t="shared" ref="D145:F145" si="33">SUM(D124:D144)</f>
        <v>9912070608.6756001</v>
      </c>
      <c r="E145" s="173">
        <f t="shared" si="33"/>
        <v>2135150619.8050003</v>
      </c>
      <c r="F145" s="173">
        <f t="shared" si="33"/>
        <v>415760475</v>
      </c>
      <c r="G145" s="173">
        <f>SUM(G124:G144)</f>
        <v>12462981703.4806</v>
      </c>
      <c r="H145" s="173">
        <f>SUM(H124:H144)</f>
        <v>1668779813</v>
      </c>
      <c r="I145" s="173">
        <f t="shared" ref="I145:K145" si="34">SUM(I124:I144)</f>
        <v>313683202</v>
      </c>
      <c r="J145" s="173">
        <f t="shared" si="34"/>
        <v>135631659</v>
      </c>
      <c r="K145" s="173">
        <f t="shared" si="34"/>
        <v>2118094674</v>
      </c>
      <c r="L145" s="174">
        <f t="shared" si="32"/>
        <v>0.16995087727750327</v>
      </c>
    </row>
    <row r="146" spans="1:14" s="151" customFormat="1" x14ac:dyDescent="0.25">
      <c r="A146" s="175" t="s">
        <v>563</v>
      </c>
      <c r="B146" s="176"/>
      <c r="C146" s="177"/>
      <c r="D146" s="178"/>
      <c r="E146" s="177"/>
      <c r="F146" s="177"/>
      <c r="G146" s="179"/>
      <c r="H146" s="177"/>
      <c r="I146" s="180"/>
      <c r="J146" s="177"/>
      <c r="K146" s="181">
        <f>+'[1]Reg.Inst 2024 II TRIM'!F37</f>
        <v>831352834</v>
      </c>
      <c r="L146" s="182"/>
      <c r="M146" s="183"/>
    </row>
    <row r="147" spans="1:14" x14ac:dyDescent="0.25">
      <c r="A147" s="184" t="s">
        <v>10</v>
      </c>
      <c r="B147" s="185"/>
      <c r="C147" s="186">
        <f>SUM(C145,C123,C146)</f>
        <v>85948752200.657303</v>
      </c>
      <c r="D147" s="186">
        <f t="shared" ref="D147:F147" si="35">SUM(D145,D123,D146)</f>
        <v>16904724725.826099</v>
      </c>
      <c r="E147" s="186">
        <f t="shared" si="35"/>
        <v>58290430321.141998</v>
      </c>
      <c r="F147" s="186">
        <f t="shared" si="35"/>
        <v>17517650465</v>
      </c>
      <c r="G147" s="186">
        <f>SUM(G145,G123,G146)</f>
        <v>92712805511.968109</v>
      </c>
      <c r="H147" s="186">
        <f>SUM(H145,H123,H146)</f>
        <v>3808656858.0285711</v>
      </c>
      <c r="I147" s="186">
        <f>SUM(I145,I123,I146)</f>
        <v>22114645959</v>
      </c>
      <c r="J147" s="186">
        <f>SUM(J145,J123,J146)</f>
        <v>7403620611</v>
      </c>
      <c r="K147" s="186">
        <f>SUM(K145,K123,K146)</f>
        <v>34158276262.028572</v>
      </c>
      <c r="L147" s="187">
        <f t="shared" si="32"/>
        <v>0.36843104977142721</v>
      </c>
    </row>
    <row r="156" spans="1:14" x14ac:dyDescent="0.25">
      <c r="K156" s="129"/>
      <c r="L156" s="164"/>
      <c r="M156" s="164"/>
      <c r="N156" s="164"/>
    </row>
  </sheetData>
  <mergeCells count="16">
    <mergeCell ref="H5:H6"/>
    <mergeCell ref="I5:I6"/>
    <mergeCell ref="J5:J6"/>
    <mergeCell ref="K5:K6"/>
    <mergeCell ref="A70:B70"/>
    <mergeCell ref="A105:A121"/>
    <mergeCell ref="A1:B3"/>
    <mergeCell ref="A4:B5"/>
    <mergeCell ref="C4:C6"/>
    <mergeCell ref="D4:G4"/>
    <mergeCell ref="H4:K4"/>
    <mergeCell ref="L4:L6"/>
    <mergeCell ref="D5:D6"/>
    <mergeCell ref="E5:E6"/>
    <mergeCell ref="F5:F6"/>
    <mergeCell ref="G5:G6"/>
  </mergeCells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2" manualBreakCount="2">
    <brk id="62" max="11" man="1"/>
    <brk id="103" max="11" man="1"/>
  </rowBreaks>
  <ignoredErrors>
    <ignoredError sqref="G33:L14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showGridLines="0" topLeftCell="C22" zoomScaleNormal="100" workbookViewId="0">
      <selection activeCell="B37" sqref="B37"/>
    </sheetView>
  </sheetViews>
  <sheetFormatPr defaultRowHeight="15" x14ac:dyDescent="0.25"/>
  <cols>
    <col min="1" max="1" width="12.140625" customWidth="1"/>
    <col min="2" max="2" width="75" customWidth="1"/>
    <col min="3" max="3" width="18.85546875" customWidth="1"/>
    <col min="4" max="4" width="20" customWidth="1"/>
    <col min="5" max="5" width="19.140625" customWidth="1"/>
    <col min="6" max="6" width="18.85546875" customWidth="1"/>
    <col min="7" max="7" width="19.85546875" customWidth="1"/>
    <col min="8" max="8" width="19.140625" customWidth="1"/>
    <col min="9" max="9" width="18.5703125" customWidth="1"/>
    <col min="10" max="10" width="19.28515625" customWidth="1"/>
    <col min="11" max="11" width="19.140625" customWidth="1"/>
    <col min="12" max="12" width="10.140625" customWidth="1"/>
  </cols>
  <sheetData>
    <row r="1" spans="1:12" s="134" customFormat="1" ht="0.75" customHeight="1" x14ac:dyDescent="0.25">
      <c r="A1" s="189"/>
      <c r="B1" s="189"/>
    </row>
    <row r="2" spans="1:12" s="134" customFormat="1" ht="15.75" x14ac:dyDescent="0.25">
      <c r="A2" s="189"/>
      <c r="B2" s="189"/>
    </row>
    <row r="3" spans="1:12" s="134" customFormat="1" ht="15.75" x14ac:dyDescent="0.25">
      <c r="A3" s="189"/>
      <c r="B3" s="189"/>
    </row>
    <row r="4" spans="1:12" s="134" customFormat="1" ht="18" customHeight="1" x14ac:dyDescent="0.25">
      <c r="A4" s="189"/>
      <c r="B4" s="7"/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1:12" s="134" customFormat="1" ht="22.5" customHeight="1" x14ac:dyDescent="0.25">
      <c r="B5" s="190"/>
    </row>
    <row r="6" spans="1:12" ht="19.5" customHeight="1" x14ac:dyDescent="0.25">
      <c r="A6" s="191" t="s">
        <v>564</v>
      </c>
      <c r="B6" s="192"/>
      <c r="C6" s="20" t="s">
        <v>410</v>
      </c>
      <c r="D6" s="17" t="s">
        <v>411</v>
      </c>
      <c r="E6" s="18"/>
      <c r="F6" s="18"/>
      <c r="G6" s="19"/>
      <c r="H6" s="17" t="s">
        <v>3</v>
      </c>
      <c r="I6" s="18"/>
      <c r="J6" s="18"/>
      <c r="K6" s="19"/>
      <c r="L6" s="20" t="s">
        <v>412</v>
      </c>
    </row>
    <row r="7" spans="1:12" ht="56.25" customHeight="1" x14ac:dyDescent="0.25">
      <c r="A7" s="193"/>
      <c r="B7" s="194"/>
      <c r="C7" s="30"/>
      <c r="D7" s="195" t="s">
        <v>413</v>
      </c>
      <c r="E7" s="195" t="s">
        <v>414</v>
      </c>
      <c r="F7" s="196" t="s">
        <v>415</v>
      </c>
      <c r="G7" s="195" t="s">
        <v>7</v>
      </c>
      <c r="H7" s="196" t="s">
        <v>413</v>
      </c>
      <c r="I7" s="195" t="s">
        <v>414</v>
      </c>
      <c r="J7" s="196" t="s">
        <v>415</v>
      </c>
      <c r="K7" s="197" t="s">
        <v>7</v>
      </c>
      <c r="L7" s="30"/>
    </row>
    <row r="8" spans="1:12" x14ac:dyDescent="0.25">
      <c r="A8" s="148" t="s">
        <v>14</v>
      </c>
      <c r="B8" s="198" t="s">
        <v>565</v>
      </c>
      <c r="C8" s="199">
        <v>253744371</v>
      </c>
      <c r="D8" s="200"/>
      <c r="E8" s="200">
        <v>266067305</v>
      </c>
      <c r="F8" s="200"/>
      <c r="G8" s="200">
        <f>+D8+E8+F8</f>
        <v>266067305</v>
      </c>
      <c r="H8" s="200"/>
      <c r="I8" s="200">
        <v>127651561</v>
      </c>
      <c r="J8" s="200"/>
      <c r="K8" s="200">
        <f>+H8+I8+J8</f>
        <v>127651561</v>
      </c>
      <c r="L8" s="201">
        <f>+K8/G8</f>
        <v>0.47977169160261912</v>
      </c>
    </row>
    <row r="9" spans="1:12" x14ac:dyDescent="0.25">
      <c r="A9" s="148" t="s">
        <v>20</v>
      </c>
      <c r="B9" s="198" t="s">
        <v>566</v>
      </c>
      <c r="C9" s="199">
        <v>1170329912</v>
      </c>
      <c r="D9" s="200"/>
      <c r="E9" s="200">
        <v>1170329912</v>
      </c>
      <c r="F9" s="200"/>
      <c r="G9" s="200">
        <f t="shared" ref="G9:G38" si="0">+D9+E9+F9</f>
        <v>1170329912</v>
      </c>
      <c r="H9" s="200"/>
      <c r="I9" s="200">
        <v>481090267</v>
      </c>
      <c r="J9" s="200"/>
      <c r="K9" s="200">
        <f t="shared" ref="K9:K38" si="1">+H9+I9+J9</f>
        <v>481090267</v>
      </c>
      <c r="L9" s="201">
        <f t="shared" ref="L9:L40" si="2">+K9/G9</f>
        <v>0.41107234982813973</v>
      </c>
    </row>
    <row r="10" spans="1:12" x14ac:dyDescent="0.25">
      <c r="A10" s="148" t="s">
        <v>26</v>
      </c>
      <c r="B10" s="198" t="s">
        <v>567</v>
      </c>
      <c r="C10" s="199">
        <v>58189896</v>
      </c>
      <c r="D10" s="200"/>
      <c r="E10" s="200">
        <v>58189896</v>
      </c>
      <c r="F10" s="200"/>
      <c r="G10" s="200">
        <f t="shared" si="0"/>
        <v>58189896</v>
      </c>
      <c r="H10" s="200"/>
      <c r="I10" s="200">
        <v>23751569</v>
      </c>
      <c r="J10" s="200"/>
      <c r="K10" s="200">
        <f t="shared" si="1"/>
        <v>23751569</v>
      </c>
      <c r="L10" s="201">
        <f t="shared" si="2"/>
        <v>0.40817342240996618</v>
      </c>
    </row>
    <row r="11" spans="1:12" x14ac:dyDescent="0.25">
      <c r="A11" s="148" t="s">
        <v>36</v>
      </c>
      <c r="B11" s="198" t="s">
        <v>568</v>
      </c>
      <c r="C11" s="199">
        <v>64163111</v>
      </c>
      <c r="D11" s="200"/>
      <c r="E11" s="200">
        <v>64163111</v>
      </c>
      <c r="F11" s="200"/>
      <c r="G11" s="200">
        <f t="shared" si="0"/>
        <v>64163111</v>
      </c>
      <c r="H11" s="200"/>
      <c r="I11" s="200">
        <v>31403741</v>
      </c>
      <c r="J11" s="200"/>
      <c r="K11" s="200">
        <f t="shared" si="1"/>
        <v>31403741</v>
      </c>
      <c r="L11" s="201">
        <f t="shared" si="2"/>
        <v>0.48943607176403897</v>
      </c>
    </row>
    <row r="12" spans="1:12" x14ac:dyDescent="0.25">
      <c r="A12" s="148" t="s">
        <v>70</v>
      </c>
      <c r="B12" s="198" t="s">
        <v>569</v>
      </c>
      <c r="C12" s="199">
        <v>82760897</v>
      </c>
      <c r="D12" s="200"/>
      <c r="E12" s="200">
        <v>82760897</v>
      </c>
      <c r="F12" s="200"/>
      <c r="G12" s="200">
        <f t="shared" si="0"/>
        <v>82760897</v>
      </c>
      <c r="H12" s="200"/>
      <c r="I12" s="200">
        <v>37456291</v>
      </c>
      <c r="J12" s="200"/>
      <c r="K12" s="200">
        <f t="shared" si="1"/>
        <v>37456291</v>
      </c>
      <c r="L12" s="201">
        <f t="shared" si="2"/>
        <v>0.45258440106080533</v>
      </c>
    </row>
    <row r="13" spans="1:12" x14ac:dyDescent="0.25">
      <c r="A13" s="148" t="s">
        <v>78</v>
      </c>
      <c r="B13" s="198" t="s">
        <v>570</v>
      </c>
      <c r="C13" s="199">
        <v>244726165</v>
      </c>
      <c r="D13" s="200"/>
      <c r="E13" s="200">
        <v>244726165</v>
      </c>
      <c r="F13" s="200"/>
      <c r="G13" s="200">
        <f t="shared" si="0"/>
        <v>244726165</v>
      </c>
      <c r="H13" s="200"/>
      <c r="I13" s="200">
        <v>75006279</v>
      </c>
      <c r="J13" s="200"/>
      <c r="K13" s="200">
        <f t="shared" si="1"/>
        <v>75006279</v>
      </c>
      <c r="L13" s="201">
        <f t="shared" si="2"/>
        <v>0.30649064026316925</v>
      </c>
    </row>
    <row r="14" spans="1:12" x14ac:dyDescent="0.25">
      <c r="A14" s="148" t="s">
        <v>571</v>
      </c>
      <c r="B14" s="198" t="s">
        <v>572</v>
      </c>
      <c r="C14" s="199">
        <v>835325620</v>
      </c>
      <c r="D14" s="200"/>
      <c r="E14" s="200">
        <v>835325620</v>
      </c>
      <c r="F14" s="200"/>
      <c r="G14" s="200">
        <f t="shared" si="0"/>
        <v>835325620</v>
      </c>
      <c r="H14" s="200"/>
      <c r="I14" s="200">
        <v>259370941</v>
      </c>
      <c r="J14" s="200"/>
      <c r="K14" s="200">
        <f t="shared" si="1"/>
        <v>259370941</v>
      </c>
      <c r="L14" s="201">
        <f t="shared" si="2"/>
        <v>0.31050279650227897</v>
      </c>
    </row>
    <row r="15" spans="1:12" x14ac:dyDescent="0.25">
      <c r="A15" s="148" t="s">
        <v>573</v>
      </c>
      <c r="B15" s="198" t="s">
        <v>574</v>
      </c>
      <c r="C15" s="199">
        <v>417935238</v>
      </c>
      <c r="D15" s="200"/>
      <c r="E15" s="200">
        <v>417935238</v>
      </c>
      <c r="F15" s="200"/>
      <c r="G15" s="200">
        <f t="shared" si="0"/>
        <v>417935238</v>
      </c>
      <c r="H15" s="200"/>
      <c r="I15" s="200">
        <v>185715030</v>
      </c>
      <c r="J15" s="200"/>
      <c r="K15" s="200">
        <f t="shared" si="1"/>
        <v>185715030</v>
      </c>
      <c r="L15" s="201">
        <f t="shared" si="2"/>
        <v>0.44436317666997011</v>
      </c>
    </row>
    <row r="16" spans="1:12" x14ac:dyDescent="0.25">
      <c r="A16" s="148" t="s">
        <v>88</v>
      </c>
      <c r="B16" s="198" t="s">
        <v>575</v>
      </c>
      <c r="C16" s="199">
        <v>293632129</v>
      </c>
      <c r="D16" s="200"/>
      <c r="E16" s="200">
        <v>62205730</v>
      </c>
      <c r="F16" s="200">
        <v>266468129</v>
      </c>
      <c r="G16" s="200">
        <f t="shared" si="0"/>
        <v>328673859</v>
      </c>
      <c r="H16" s="200"/>
      <c r="I16" s="200">
        <v>26449685</v>
      </c>
      <c r="J16" s="200">
        <v>122268275</v>
      </c>
      <c r="K16" s="200">
        <f t="shared" si="1"/>
        <v>148717960</v>
      </c>
      <c r="L16" s="201">
        <f t="shared" si="2"/>
        <v>0.45247882034938469</v>
      </c>
    </row>
    <row r="17" spans="1:12" x14ac:dyDescent="0.25">
      <c r="A17" s="148" t="s">
        <v>576</v>
      </c>
      <c r="B17" s="198" t="s">
        <v>577</v>
      </c>
      <c r="C17" s="199">
        <v>15651340</v>
      </c>
      <c r="D17" s="200"/>
      <c r="E17" s="200">
        <v>7320000</v>
      </c>
      <c r="F17" s="200">
        <v>8331340</v>
      </c>
      <c r="G17" s="200">
        <f t="shared" si="0"/>
        <v>15651340</v>
      </c>
      <c r="H17" s="200"/>
      <c r="I17" s="200">
        <v>3660000</v>
      </c>
      <c r="J17" s="200">
        <v>3326640</v>
      </c>
      <c r="K17" s="200">
        <f t="shared" si="1"/>
        <v>6986640</v>
      </c>
      <c r="L17" s="201">
        <f t="shared" si="2"/>
        <v>0.44639244946439088</v>
      </c>
    </row>
    <row r="18" spans="1:12" x14ac:dyDescent="0.25">
      <c r="A18" s="148" t="s">
        <v>578</v>
      </c>
      <c r="B18" s="198" t="s">
        <v>579</v>
      </c>
      <c r="C18" s="199">
        <v>272259819</v>
      </c>
      <c r="D18" s="200"/>
      <c r="E18" s="200"/>
      <c r="F18" s="200">
        <v>272259819</v>
      </c>
      <c r="G18" s="200">
        <f t="shared" si="0"/>
        <v>272259819</v>
      </c>
      <c r="H18" s="200"/>
      <c r="I18" s="200"/>
      <c r="J18" s="200">
        <v>100211990</v>
      </c>
      <c r="K18" s="200">
        <f t="shared" si="1"/>
        <v>100211990</v>
      </c>
      <c r="L18" s="201">
        <f t="shared" si="2"/>
        <v>0.3680748425091695</v>
      </c>
    </row>
    <row r="19" spans="1:12" x14ac:dyDescent="0.25">
      <c r="A19" s="148" t="s">
        <v>580</v>
      </c>
      <c r="B19" s="198" t="s">
        <v>581</v>
      </c>
      <c r="C19" s="199">
        <v>538412365</v>
      </c>
      <c r="D19" s="200">
        <v>84544621</v>
      </c>
      <c r="E19" s="200">
        <v>313148463</v>
      </c>
      <c r="F19" s="200">
        <v>146880022</v>
      </c>
      <c r="G19" s="200">
        <f t="shared" si="0"/>
        <v>544573106</v>
      </c>
      <c r="H19" s="200">
        <v>38944511</v>
      </c>
      <c r="I19" s="200">
        <v>130751960</v>
      </c>
      <c r="J19" s="200">
        <v>63787279</v>
      </c>
      <c r="K19" s="200">
        <f t="shared" si="1"/>
        <v>233483750</v>
      </c>
      <c r="L19" s="201">
        <f t="shared" si="2"/>
        <v>0.4287463839611646</v>
      </c>
    </row>
    <row r="20" spans="1:12" s="151" customFormat="1" x14ac:dyDescent="0.25">
      <c r="A20" s="148" t="s">
        <v>102</v>
      </c>
      <c r="B20" s="198" t="s">
        <v>582</v>
      </c>
      <c r="C20" s="199">
        <v>27804438870.918396</v>
      </c>
      <c r="D20" s="202">
        <v>807418211.86579978</v>
      </c>
      <c r="E20" s="202">
        <v>18370966882.798096</v>
      </c>
      <c r="F20" s="202">
        <v>13095607420</v>
      </c>
      <c r="G20" s="202">
        <v>32273992514.663895</v>
      </c>
      <c r="H20" s="202">
        <v>309285060</v>
      </c>
      <c r="I20" s="202">
        <v>6490405054</v>
      </c>
      <c r="J20" s="202">
        <v>5583036598</v>
      </c>
      <c r="K20" s="202">
        <v>12382726712</v>
      </c>
      <c r="L20" s="203">
        <v>0.38367508161172897</v>
      </c>
    </row>
    <row r="21" spans="1:12" x14ac:dyDescent="0.25">
      <c r="A21" s="143" t="s">
        <v>120</v>
      </c>
      <c r="B21" s="204" t="s">
        <v>583</v>
      </c>
      <c r="C21" s="199">
        <v>1390965632</v>
      </c>
      <c r="D21" s="200">
        <v>553090000</v>
      </c>
      <c r="E21" s="200">
        <v>900478741</v>
      </c>
      <c r="F21" s="200">
        <v>26083087</v>
      </c>
      <c r="G21" s="200">
        <f t="shared" si="0"/>
        <v>1479651828</v>
      </c>
      <c r="H21" s="200">
        <v>0</v>
      </c>
      <c r="I21" s="200">
        <v>182325729</v>
      </c>
      <c r="J21" s="200">
        <v>12193167</v>
      </c>
      <c r="K21" s="200">
        <f t="shared" si="1"/>
        <v>194518896</v>
      </c>
      <c r="L21" s="201">
        <f t="shared" si="2"/>
        <v>0.13146261324390429</v>
      </c>
    </row>
    <row r="22" spans="1:12" x14ac:dyDescent="0.25">
      <c r="A22" s="143" t="s">
        <v>124</v>
      </c>
      <c r="B22" s="204" t="s">
        <v>584</v>
      </c>
      <c r="C22" s="199">
        <v>4016370045</v>
      </c>
      <c r="D22" s="200">
        <v>224592940</v>
      </c>
      <c r="E22" s="200">
        <v>3786215524</v>
      </c>
      <c r="F22" s="200">
        <v>133400275</v>
      </c>
      <c r="G22" s="200">
        <f t="shared" si="0"/>
        <v>4144208739</v>
      </c>
      <c r="H22" s="200">
        <v>110860985</v>
      </c>
      <c r="I22" s="200">
        <v>1597922356</v>
      </c>
      <c r="J22" s="200">
        <v>58444127</v>
      </c>
      <c r="K22" s="200">
        <f t="shared" si="1"/>
        <v>1767227468</v>
      </c>
      <c r="L22" s="201">
        <f t="shared" si="2"/>
        <v>0.42643302480618606</v>
      </c>
    </row>
    <row r="23" spans="1:12" x14ac:dyDescent="0.25">
      <c r="A23" s="143" t="s">
        <v>585</v>
      </c>
      <c r="B23" s="204" t="s">
        <v>586</v>
      </c>
      <c r="C23" s="202">
        <v>1720628205</v>
      </c>
      <c r="D23" s="200">
        <v>10175105</v>
      </c>
      <c r="E23" s="200">
        <v>1671968912</v>
      </c>
      <c r="F23" s="200">
        <v>61182800</v>
      </c>
      <c r="G23" s="200">
        <f t="shared" si="0"/>
        <v>1743326817</v>
      </c>
      <c r="H23" s="200">
        <v>0</v>
      </c>
      <c r="I23" s="200">
        <v>577478408</v>
      </c>
      <c r="J23" s="200">
        <v>19814702</v>
      </c>
      <c r="K23" s="200">
        <f t="shared" si="1"/>
        <v>597293110</v>
      </c>
      <c r="L23" s="201">
        <f t="shared" si="2"/>
        <v>0.34261683132245419</v>
      </c>
    </row>
    <row r="24" spans="1:12" x14ac:dyDescent="0.25">
      <c r="A24" s="143" t="s">
        <v>587</v>
      </c>
      <c r="B24" s="204" t="s">
        <v>588</v>
      </c>
      <c r="C24" s="202">
        <v>57626040</v>
      </c>
      <c r="D24" s="200"/>
      <c r="E24" s="200">
        <v>0</v>
      </c>
      <c r="F24" s="200">
        <v>57626040</v>
      </c>
      <c r="G24" s="200">
        <f t="shared" si="0"/>
        <v>57626040</v>
      </c>
      <c r="H24" s="200"/>
      <c r="I24" s="200">
        <v>0</v>
      </c>
      <c r="J24" s="200">
        <v>14339676</v>
      </c>
      <c r="K24" s="200">
        <f t="shared" si="1"/>
        <v>14339676</v>
      </c>
      <c r="L24" s="201">
        <f t="shared" si="2"/>
        <v>0.24884021182090596</v>
      </c>
    </row>
    <row r="25" spans="1:12" x14ac:dyDescent="0.25">
      <c r="A25" s="143" t="s">
        <v>589</v>
      </c>
      <c r="B25" s="204" t="s">
        <v>590</v>
      </c>
      <c r="C25" s="202">
        <v>1926189535</v>
      </c>
      <c r="D25" s="200">
        <v>81420426</v>
      </c>
      <c r="E25" s="200">
        <v>1713712952</v>
      </c>
      <c r="F25" s="200">
        <v>163895252</v>
      </c>
      <c r="G25" s="200">
        <f t="shared" si="0"/>
        <v>1959028630</v>
      </c>
      <c r="H25" s="200">
        <v>1385444</v>
      </c>
      <c r="I25" s="200">
        <v>86222063</v>
      </c>
      <c r="J25" s="200">
        <v>73410755</v>
      </c>
      <c r="K25" s="200">
        <f t="shared" si="1"/>
        <v>161018262</v>
      </c>
      <c r="L25" s="201">
        <f t="shared" si="2"/>
        <v>8.2192909043907136E-2</v>
      </c>
    </row>
    <row r="26" spans="1:12" x14ac:dyDescent="0.25">
      <c r="A26" s="143" t="s">
        <v>591</v>
      </c>
      <c r="B26" s="204" t="s">
        <v>592</v>
      </c>
      <c r="C26" s="202">
        <v>79265155</v>
      </c>
      <c r="D26" s="200"/>
      <c r="E26" s="200">
        <v>31500000</v>
      </c>
      <c r="F26" s="200">
        <v>47765155</v>
      </c>
      <c r="G26" s="200">
        <f t="shared" si="0"/>
        <v>79265155</v>
      </c>
      <c r="H26" s="200"/>
      <c r="I26" s="200">
        <v>4306525</v>
      </c>
      <c r="J26" s="200">
        <v>23749678</v>
      </c>
      <c r="K26" s="200">
        <f t="shared" si="1"/>
        <v>28056203</v>
      </c>
      <c r="L26" s="201">
        <f t="shared" si="2"/>
        <v>0.35395380227289025</v>
      </c>
    </row>
    <row r="27" spans="1:12" x14ac:dyDescent="0.25">
      <c r="A27" s="143" t="s">
        <v>593</v>
      </c>
      <c r="B27" s="204" t="s">
        <v>594</v>
      </c>
      <c r="C27" s="202">
        <v>4844708963</v>
      </c>
      <c r="D27" s="200">
        <v>1229682562</v>
      </c>
      <c r="E27" s="200">
        <v>3595124788</v>
      </c>
      <c r="F27" s="200">
        <v>30143620</v>
      </c>
      <c r="G27" s="200">
        <f t="shared" si="0"/>
        <v>4854950970</v>
      </c>
      <c r="H27" s="200">
        <v>757291438</v>
      </c>
      <c r="I27" s="200">
        <v>1434342312</v>
      </c>
      <c r="J27" s="200">
        <v>14286750</v>
      </c>
      <c r="K27" s="200">
        <f t="shared" si="1"/>
        <v>2205920500</v>
      </c>
      <c r="L27" s="201">
        <f t="shared" si="2"/>
        <v>0.45436514470093609</v>
      </c>
    </row>
    <row r="28" spans="1:12" x14ac:dyDescent="0.25">
      <c r="A28" s="205" t="s">
        <v>595</v>
      </c>
      <c r="B28" s="63" t="s">
        <v>596</v>
      </c>
      <c r="C28" s="202">
        <v>2777702201</v>
      </c>
      <c r="D28" s="200">
        <v>516798546</v>
      </c>
      <c r="E28" s="200">
        <v>1408886373</v>
      </c>
      <c r="F28" s="200">
        <v>848376596</v>
      </c>
      <c r="G28" s="200">
        <f t="shared" si="0"/>
        <v>2774061515</v>
      </c>
      <c r="H28" s="200">
        <v>164235199</v>
      </c>
      <c r="I28" s="200">
        <v>484027217</v>
      </c>
      <c r="J28" s="200">
        <v>410208238</v>
      </c>
      <c r="K28" s="200">
        <f t="shared" si="1"/>
        <v>1058470654</v>
      </c>
      <c r="L28" s="201">
        <f t="shared" si="2"/>
        <v>0.38155990711691196</v>
      </c>
    </row>
    <row r="29" spans="1:12" x14ac:dyDescent="0.25">
      <c r="A29" s="205" t="s">
        <v>597</v>
      </c>
      <c r="B29" s="63" t="s">
        <v>598</v>
      </c>
      <c r="C29" s="202">
        <v>368989734</v>
      </c>
      <c r="D29" s="200">
        <v>219500000</v>
      </c>
      <c r="E29" s="200">
        <v>77317675</v>
      </c>
      <c r="F29" s="200">
        <v>180672059</v>
      </c>
      <c r="G29" s="200">
        <f t="shared" si="0"/>
        <v>477489734</v>
      </c>
      <c r="H29" s="200">
        <v>0</v>
      </c>
      <c r="I29" s="200">
        <v>12737181</v>
      </c>
      <c r="J29" s="200">
        <v>61500671</v>
      </c>
      <c r="K29" s="200">
        <f t="shared" si="1"/>
        <v>74237852</v>
      </c>
      <c r="L29" s="201">
        <f t="shared" si="2"/>
        <v>0.15547528399846183</v>
      </c>
    </row>
    <row r="30" spans="1:12" x14ac:dyDescent="0.25">
      <c r="A30" s="205" t="s">
        <v>599</v>
      </c>
      <c r="B30" s="63" t="s">
        <v>600</v>
      </c>
      <c r="C30" s="202">
        <v>11079169952</v>
      </c>
      <c r="D30" s="200">
        <v>442863931</v>
      </c>
      <c r="E30" s="200">
        <v>10073159628</v>
      </c>
      <c r="F30" s="200">
        <v>604035514</v>
      </c>
      <c r="G30" s="200">
        <f t="shared" si="0"/>
        <v>11120059073</v>
      </c>
      <c r="H30" s="200">
        <v>282833252</v>
      </c>
      <c r="I30" s="200">
        <v>4659209152</v>
      </c>
      <c r="J30" s="200">
        <v>236069410</v>
      </c>
      <c r="K30" s="200">
        <f t="shared" si="1"/>
        <v>5178111814</v>
      </c>
      <c r="L30" s="201">
        <f t="shared" si="2"/>
        <v>0.46565506352144176</v>
      </c>
    </row>
    <row r="31" spans="1:12" x14ac:dyDescent="0.25">
      <c r="A31" s="205" t="s">
        <v>601</v>
      </c>
      <c r="B31" s="63" t="s">
        <v>602</v>
      </c>
      <c r="C31" s="202">
        <v>9419514407.0200005</v>
      </c>
      <c r="D31" s="200">
        <v>1517912399</v>
      </c>
      <c r="E31" s="200">
        <v>7889583304.0200005</v>
      </c>
      <c r="F31" s="200">
        <v>472020272</v>
      </c>
      <c r="G31" s="200">
        <f t="shared" si="0"/>
        <v>9879515975.0200005</v>
      </c>
      <c r="H31" s="200">
        <v>128748693</v>
      </c>
      <c r="I31" s="200">
        <v>2953468303</v>
      </c>
      <c r="J31" s="200">
        <v>193095703</v>
      </c>
      <c r="K31" s="200">
        <f t="shared" si="1"/>
        <v>3275312699</v>
      </c>
      <c r="L31" s="201">
        <f t="shared" si="2"/>
        <v>0.33152562405703984</v>
      </c>
    </row>
    <row r="32" spans="1:12" s="151" customFormat="1" x14ac:dyDescent="0.25">
      <c r="A32" s="206" t="s">
        <v>603</v>
      </c>
      <c r="B32" s="59" t="s">
        <v>604</v>
      </c>
      <c r="C32" s="202">
        <v>586085934.20000005</v>
      </c>
      <c r="D32" s="202">
        <v>123081133.2</v>
      </c>
      <c r="E32" s="202">
        <v>298406119</v>
      </c>
      <c r="F32" s="202">
        <v>220976016</v>
      </c>
      <c r="G32" s="200">
        <f t="shared" si="0"/>
        <v>642463268.20000005</v>
      </c>
      <c r="H32" s="202">
        <v>39103629</v>
      </c>
      <c r="I32" s="202">
        <v>88650474</v>
      </c>
      <c r="J32" s="202">
        <v>97927215</v>
      </c>
      <c r="K32" s="200">
        <f t="shared" si="1"/>
        <v>225681318</v>
      </c>
      <c r="L32" s="203">
        <f t="shared" si="2"/>
        <v>0.351275052085538</v>
      </c>
    </row>
    <row r="33" spans="1:12" x14ac:dyDescent="0.25">
      <c r="A33" s="205" t="s">
        <v>605</v>
      </c>
      <c r="B33" s="63" t="s">
        <v>606</v>
      </c>
      <c r="C33" s="202">
        <v>1716098168</v>
      </c>
      <c r="D33" s="200">
        <v>182392475</v>
      </c>
      <c r="E33" s="200">
        <v>1383230306</v>
      </c>
      <c r="F33" s="200">
        <v>158561067</v>
      </c>
      <c r="G33" s="200">
        <f t="shared" si="0"/>
        <v>1724183848</v>
      </c>
      <c r="H33" s="200">
        <v>32647856</v>
      </c>
      <c r="I33" s="200">
        <v>526402528</v>
      </c>
      <c r="J33" s="200">
        <v>46245754</v>
      </c>
      <c r="K33" s="200">
        <f t="shared" si="1"/>
        <v>605296138</v>
      </c>
      <c r="L33" s="201">
        <f t="shared" si="2"/>
        <v>0.35106241060205085</v>
      </c>
    </row>
    <row r="34" spans="1:12" x14ac:dyDescent="0.25">
      <c r="A34" s="205" t="s">
        <v>607</v>
      </c>
      <c r="B34" s="63" t="s">
        <v>608</v>
      </c>
      <c r="C34" s="202">
        <v>2380442819</v>
      </c>
      <c r="D34" s="200">
        <v>932626914</v>
      </c>
      <c r="E34" s="200">
        <v>1334637743</v>
      </c>
      <c r="F34" s="200">
        <v>136151268</v>
      </c>
      <c r="G34" s="200">
        <f t="shared" si="0"/>
        <v>2403415925</v>
      </c>
      <c r="H34" s="200">
        <v>178274597</v>
      </c>
      <c r="I34" s="200">
        <v>762663006</v>
      </c>
      <c r="J34" s="200">
        <v>54222304</v>
      </c>
      <c r="K34" s="200">
        <f t="shared" si="1"/>
        <v>995159907</v>
      </c>
      <c r="L34" s="201">
        <f t="shared" si="2"/>
        <v>0.41406062789568976</v>
      </c>
    </row>
    <row r="35" spans="1:12" x14ac:dyDescent="0.25">
      <c r="A35" s="205" t="s">
        <v>609</v>
      </c>
      <c r="B35" s="59" t="s">
        <v>610</v>
      </c>
      <c r="C35" s="202">
        <v>6676825425</v>
      </c>
      <c r="D35" s="200">
        <v>6135588885.0650005</v>
      </c>
      <c r="E35" s="200">
        <v>1094609475</v>
      </c>
      <c r="F35" s="200">
        <v>307473954</v>
      </c>
      <c r="G35" s="200">
        <f t="shared" si="0"/>
        <v>7537672314.0650005</v>
      </c>
      <c r="H35" s="200">
        <v>677536302</v>
      </c>
      <c r="I35" s="202">
        <v>356972293</v>
      </c>
      <c r="J35" s="200">
        <v>116652377</v>
      </c>
      <c r="K35" s="200">
        <f t="shared" si="1"/>
        <v>1151160972</v>
      </c>
      <c r="L35" s="201">
        <f t="shared" si="2"/>
        <v>0.15272101572417507</v>
      </c>
    </row>
    <row r="36" spans="1:12" x14ac:dyDescent="0.25">
      <c r="A36" s="205" t="s">
        <v>611</v>
      </c>
      <c r="B36" s="63" t="s">
        <v>612</v>
      </c>
      <c r="C36" s="202">
        <v>1760737826.2865002</v>
      </c>
      <c r="D36" s="200">
        <v>977591470.66030002</v>
      </c>
      <c r="E36" s="200">
        <v>1010117005.1264999</v>
      </c>
      <c r="F36" s="200">
        <v>113327303</v>
      </c>
      <c r="G36" s="200">
        <f t="shared" si="0"/>
        <v>2101035778.7867999</v>
      </c>
      <c r="H36" s="200">
        <v>152978104</v>
      </c>
      <c r="I36" s="200">
        <v>478884439</v>
      </c>
      <c r="J36" s="200">
        <v>43349695</v>
      </c>
      <c r="K36" s="200">
        <f t="shared" si="1"/>
        <v>675212238</v>
      </c>
      <c r="L36" s="201">
        <f t="shared" si="2"/>
        <v>0.32137112790620226</v>
      </c>
    </row>
    <row r="37" spans="1:12" x14ac:dyDescent="0.25">
      <c r="A37" s="205" t="s">
        <v>613</v>
      </c>
      <c r="B37" s="63" t="s">
        <v>614</v>
      </c>
      <c r="C37" s="202">
        <v>3032230879.2323999</v>
      </c>
      <c r="D37" s="200">
        <v>2865445106.0350008</v>
      </c>
      <c r="E37" s="200">
        <v>56461010.197400004</v>
      </c>
      <c r="F37" s="200">
        <v>166413457</v>
      </c>
      <c r="G37" s="200">
        <f t="shared" si="0"/>
        <v>3088319573.2324009</v>
      </c>
      <c r="H37" s="200">
        <v>934531788.02857137</v>
      </c>
      <c r="I37" s="200">
        <v>5227212</v>
      </c>
      <c r="J37" s="200">
        <v>55479607</v>
      </c>
      <c r="K37" s="200">
        <f t="shared" si="1"/>
        <v>995238607.02857137</v>
      </c>
      <c r="L37" s="201">
        <f t="shared" si="2"/>
        <v>0.32225894484970713</v>
      </c>
    </row>
    <row r="38" spans="1:12" x14ac:dyDescent="0.25">
      <c r="A38" s="205" t="s">
        <v>615</v>
      </c>
      <c r="B38" s="63" t="s">
        <v>616</v>
      </c>
      <c r="C38" s="202">
        <v>63631546</v>
      </c>
      <c r="D38" s="200"/>
      <c r="E38" s="200">
        <v>71881546</v>
      </c>
      <c r="F38" s="200"/>
      <c r="G38" s="200">
        <f t="shared" si="0"/>
        <v>71881546</v>
      </c>
      <c r="H38" s="200"/>
      <c r="I38" s="200">
        <v>31094383</v>
      </c>
      <c r="J38" s="200"/>
      <c r="K38" s="200">
        <f t="shared" si="1"/>
        <v>31094383</v>
      </c>
      <c r="L38" s="201">
        <f t="shared" si="2"/>
        <v>0.43257810565176213</v>
      </c>
    </row>
    <row r="39" spans="1:12" s="151" customFormat="1" x14ac:dyDescent="0.25">
      <c r="A39" s="207" t="s">
        <v>563</v>
      </c>
      <c r="B39" s="208"/>
      <c r="C39" s="57"/>
      <c r="D39" s="55"/>
      <c r="E39" s="55"/>
      <c r="F39" s="209"/>
      <c r="G39" s="55"/>
      <c r="H39" s="209"/>
      <c r="I39" s="55"/>
      <c r="J39" s="209"/>
      <c r="K39" s="55">
        <f>+'Mapa II_ Despesas por Economica'!K146</f>
        <v>831352834</v>
      </c>
      <c r="L39" s="56"/>
    </row>
    <row r="40" spans="1:12" x14ac:dyDescent="0.25">
      <c r="A40" s="210" t="s">
        <v>617</v>
      </c>
      <c r="B40" s="211"/>
      <c r="C40" s="39">
        <f>SUM(C8:C39)</f>
        <v>85948752200.657303</v>
      </c>
      <c r="D40" s="39">
        <f t="shared" ref="D40:K40" si="3">SUM(D8:D39)</f>
        <v>16904724725.826099</v>
      </c>
      <c r="E40" s="39">
        <f t="shared" si="3"/>
        <v>58290430321.142006</v>
      </c>
      <c r="F40" s="39">
        <f t="shared" si="3"/>
        <v>17517650465</v>
      </c>
      <c r="G40" s="39">
        <f t="shared" si="3"/>
        <v>92712805511.968109</v>
      </c>
      <c r="H40" s="39">
        <f t="shared" si="3"/>
        <v>3808656858.0285711</v>
      </c>
      <c r="I40" s="39">
        <f t="shared" si="3"/>
        <v>22114645959</v>
      </c>
      <c r="J40" s="39">
        <f t="shared" si="3"/>
        <v>7403620611</v>
      </c>
      <c r="K40" s="39">
        <f t="shared" si="3"/>
        <v>34158276262.028572</v>
      </c>
      <c r="L40" s="212">
        <f t="shared" si="2"/>
        <v>0.36843104977142721</v>
      </c>
    </row>
    <row r="41" spans="1:12" hidden="1" x14ac:dyDescent="0.25"/>
    <row r="42" spans="1:12" hidden="1" x14ac:dyDescent="0.25">
      <c r="C42" s="213">
        <v>78011667331.642975</v>
      </c>
      <c r="D42" s="213">
        <v>16719844017.710613</v>
      </c>
      <c r="E42" s="213">
        <v>51755311294.308777</v>
      </c>
      <c r="F42" s="213">
        <v>14528645444</v>
      </c>
      <c r="G42" s="213">
        <v>83003800756.019394</v>
      </c>
      <c r="H42" s="213">
        <v>7373946417</v>
      </c>
      <c r="I42" s="213">
        <v>43932358663.620003</v>
      </c>
      <c r="J42" s="213">
        <v>13447411462</v>
      </c>
      <c r="K42" s="213">
        <v>64753716542.620003</v>
      </c>
    </row>
    <row r="43" spans="1:12" hidden="1" x14ac:dyDescent="0.25"/>
    <row r="44" spans="1:12" hidden="1" x14ac:dyDescent="0.25">
      <c r="C44" s="129">
        <f>+C42-C40</f>
        <v>-7937084869.014328</v>
      </c>
      <c r="D44" s="129">
        <f t="shared" ref="D44:K44" si="4">+D42-D40</f>
        <v>-184880708.11548615</v>
      </c>
      <c r="E44" s="129">
        <f t="shared" si="4"/>
        <v>-6535119026.8332291</v>
      </c>
      <c r="F44" s="129">
        <f t="shared" si="4"/>
        <v>-2989005021</v>
      </c>
      <c r="G44" s="129">
        <f t="shared" si="4"/>
        <v>-9709004755.9487152</v>
      </c>
      <c r="H44" s="129">
        <f t="shared" si="4"/>
        <v>3565289558.9714289</v>
      </c>
      <c r="I44" s="129">
        <f t="shared" si="4"/>
        <v>21817712704.620003</v>
      </c>
      <c r="J44" s="129">
        <f t="shared" si="4"/>
        <v>6043790851</v>
      </c>
      <c r="K44" s="129">
        <f t="shared" si="4"/>
        <v>30595440280.591431</v>
      </c>
    </row>
    <row r="45" spans="1:12" hidden="1" x14ac:dyDescent="0.25"/>
    <row r="46" spans="1:12" hidden="1" x14ac:dyDescent="0.25"/>
    <row r="47" spans="1:12" hidden="1" x14ac:dyDescent="0.25"/>
    <row r="48" spans="1:12" hidden="1" x14ac:dyDescent="0.25">
      <c r="C48" s="213">
        <v>85948752200.657318</v>
      </c>
      <c r="D48" s="213">
        <v>16183304362.076097</v>
      </c>
      <c r="E48" s="213">
        <v>57925933176.512009</v>
      </c>
      <c r="F48" s="213">
        <v>17534241547</v>
      </c>
      <c r="G48" s="213">
        <v>91643479085.58812</v>
      </c>
      <c r="H48" s="213">
        <v>1775236306</v>
      </c>
      <c r="I48" s="213">
        <v>10549788746</v>
      </c>
      <c r="J48" s="213">
        <v>2721970487</v>
      </c>
      <c r="K48" s="213">
        <v>15046995539</v>
      </c>
    </row>
    <row r="49" spans="3:11" hidden="1" x14ac:dyDescent="0.25"/>
    <row r="50" spans="3:11" hidden="1" x14ac:dyDescent="0.25">
      <c r="C50" s="129">
        <f>+C48-C40</f>
        <v>0</v>
      </c>
      <c r="D50" s="129">
        <f t="shared" ref="D50:K50" si="5">+D48-D40</f>
        <v>-721420363.75000191</v>
      </c>
      <c r="E50" s="129">
        <f t="shared" si="5"/>
        <v>-364497144.62999725</v>
      </c>
      <c r="F50" s="129">
        <f t="shared" si="5"/>
        <v>16591082</v>
      </c>
      <c r="G50" s="129">
        <f t="shared" si="5"/>
        <v>-1069326426.3799896</v>
      </c>
      <c r="H50" s="129">
        <f t="shared" si="5"/>
        <v>-2033420552.0285711</v>
      </c>
      <c r="I50" s="129">
        <f t="shared" si="5"/>
        <v>-11564857213</v>
      </c>
      <c r="J50" s="129">
        <f t="shared" si="5"/>
        <v>-4681650124</v>
      </c>
      <c r="K50" s="129">
        <f t="shared" si="5"/>
        <v>-19111280723.028572</v>
      </c>
    </row>
    <row r="51" spans="3:11" hidden="1" x14ac:dyDescent="0.25"/>
    <row r="52" spans="3:11" hidden="1" x14ac:dyDescent="0.25"/>
    <row r="53" spans="3:11" hidden="1" x14ac:dyDescent="0.25"/>
    <row r="54" spans="3:11" hidden="1" x14ac:dyDescent="0.25">
      <c r="C54" s="188">
        <v>85948752200.657303</v>
      </c>
      <c r="D54" s="188">
        <v>16904724725.826099</v>
      </c>
      <c r="E54" s="188">
        <v>58290430321.142006</v>
      </c>
      <c r="F54" s="188">
        <v>17517650465</v>
      </c>
      <c r="G54" s="188">
        <v>92712805511.968109</v>
      </c>
      <c r="H54" s="188">
        <v>3808656858.0285711</v>
      </c>
      <c r="I54" s="188">
        <v>22114645959</v>
      </c>
      <c r="J54" s="188">
        <v>7240099914</v>
      </c>
      <c r="K54" s="188">
        <v>33163402731.028572</v>
      </c>
    </row>
    <row r="55" spans="3:11" hidden="1" x14ac:dyDescent="0.25">
      <c r="C55" s="129">
        <f>+C54-C40</f>
        <v>0</v>
      </c>
      <c r="D55" s="129">
        <f t="shared" ref="D55:I55" si="6">+D54-D40</f>
        <v>0</v>
      </c>
      <c r="E55" s="129">
        <f t="shared" si="6"/>
        <v>0</v>
      </c>
      <c r="F55" s="129">
        <f t="shared" si="6"/>
        <v>0</v>
      </c>
      <c r="G55" s="129">
        <f t="shared" si="6"/>
        <v>0</v>
      </c>
      <c r="H55" s="129">
        <f t="shared" si="6"/>
        <v>0</v>
      </c>
      <c r="I55" s="129">
        <f t="shared" si="6"/>
        <v>0</v>
      </c>
      <c r="J55" s="129"/>
      <c r="K55" s="129"/>
    </row>
    <row r="56" spans="3:11" hidden="1" x14ac:dyDescent="0.25"/>
    <row r="57" spans="3:11" hidden="1" x14ac:dyDescent="0.25"/>
    <row r="58" spans="3:11" hidden="1" x14ac:dyDescent="0.25"/>
    <row r="59" spans="3:11" hidden="1" x14ac:dyDescent="0.25"/>
    <row r="60" spans="3:11" hidden="1" x14ac:dyDescent="0.25"/>
    <row r="61" spans="3:11" hidden="1" x14ac:dyDescent="0.25"/>
  </sheetData>
  <mergeCells count="7">
    <mergeCell ref="A40:B40"/>
    <mergeCell ref="A6:B7"/>
    <mergeCell ref="C6:C7"/>
    <mergeCell ref="D6:G6"/>
    <mergeCell ref="H6:K6"/>
    <mergeCell ref="L6:L7"/>
    <mergeCell ref="A39:B39"/>
  </mergeCells>
  <pageMargins left="0.70866141732283472" right="0.70866141732283472" top="0.74803149606299213" bottom="0.74803149606299213" header="0.31496062992125984" footer="0.31496062992125984"/>
  <pageSetup paperSize="9" scale="4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1"/>
  <sheetViews>
    <sheetView showGridLines="0" topLeftCell="C7" zoomScaleNormal="100" workbookViewId="0">
      <selection activeCell="L10" sqref="L10"/>
    </sheetView>
  </sheetViews>
  <sheetFormatPr defaultRowHeight="15" x14ac:dyDescent="0.25"/>
  <cols>
    <col min="1" max="1" width="33.5703125" customWidth="1"/>
    <col min="2" max="2" width="68.140625" customWidth="1"/>
    <col min="3" max="3" width="18.85546875" customWidth="1"/>
    <col min="4" max="4" width="18.7109375" customWidth="1"/>
    <col min="5" max="5" width="19" customWidth="1"/>
    <col min="6" max="6" width="18.85546875" customWidth="1"/>
    <col min="7" max="7" width="19" customWidth="1"/>
    <col min="8" max="8" width="19.140625" customWidth="1"/>
    <col min="9" max="9" width="19.28515625" customWidth="1"/>
    <col min="10" max="10" width="17.85546875" customWidth="1"/>
    <col min="11" max="11" width="18.85546875" customWidth="1"/>
    <col min="12" max="12" width="10.85546875" customWidth="1"/>
  </cols>
  <sheetData>
    <row r="1" spans="1:12" s="134" customFormat="1" ht="22.5" customHeight="1" x14ac:dyDescent="0.25">
      <c r="A1" s="130"/>
      <c r="B1" s="130"/>
    </row>
    <row r="2" spans="1:12" s="134" customFormat="1" ht="51.75" customHeight="1" x14ac:dyDescent="0.25">
      <c r="A2" s="132"/>
      <c r="B2" s="132"/>
    </row>
    <row r="3" spans="1:12" s="134" customFormat="1" x14ac:dyDescent="0.25">
      <c r="A3" s="14" t="s">
        <v>618</v>
      </c>
      <c r="B3" s="15"/>
      <c r="C3" s="20" t="s">
        <v>410</v>
      </c>
      <c r="D3" s="17" t="s">
        <v>411</v>
      </c>
      <c r="E3" s="18"/>
      <c r="F3" s="18"/>
      <c r="G3" s="19"/>
      <c r="H3" s="17" t="s">
        <v>3</v>
      </c>
      <c r="I3" s="18"/>
      <c r="J3" s="18"/>
      <c r="K3" s="19"/>
      <c r="L3" s="214" t="s">
        <v>4</v>
      </c>
    </row>
    <row r="4" spans="1:12" x14ac:dyDescent="0.25">
      <c r="A4" s="21"/>
      <c r="B4" s="22"/>
      <c r="C4" s="24"/>
      <c r="D4" s="24" t="s">
        <v>413</v>
      </c>
      <c r="E4" s="215" t="s">
        <v>414</v>
      </c>
      <c r="F4" s="24" t="s">
        <v>415</v>
      </c>
      <c r="G4" s="216" t="s">
        <v>7</v>
      </c>
      <c r="H4" s="24" t="s">
        <v>413</v>
      </c>
      <c r="I4" s="215" t="s">
        <v>414</v>
      </c>
      <c r="J4" s="24" t="s">
        <v>415</v>
      </c>
      <c r="K4" s="217" t="s">
        <v>7</v>
      </c>
      <c r="L4" s="218"/>
    </row>
    <row r="5" spans="1:12" ht="28.5" customHeight="1" x14ac:dyDescent="0.25">
      <c r="A5" s="25"/>
      <c r="B5" s="26"/>
      <c r="C5" s="24"/>
      <c r="D5" s="24"/>
      <c r="E5" s="215"/>
      <c r="F5" s="24"/>
      <c r="G5" s="216"/>
      <c r="H5" s="24"/>
      <c r="I5" s="215"/>
      <c r="J5" s="24"/>
      <c r="K5" s="217"/>
      <c r="L5" s="218"/>
    </row>
    <row r="6" spans="1:12" x14ac:dyDescent="0.25">
      <c r="A6" s="219" t="s">
        <v>619</v>
      </c>
      <c r="B6" s="198" t="s">
        <v>620</v>
      </c>
      <c r="C6" s="220">
        <v>6879098604</v>
      </c>
      <c r="D6" s="221">
        <v>0</v>
      </c>
      <c r="E6" s="221">
        <v>6454149087</v>
      </c>
      <c r="F6" s="221">
        <v>438987420</v>
      </c>
      <c r="G6" s="221">
        <f>+D6+E6+F6</f>
        <v>6893136507</v>
      </c>
      <c r="H6" s="221">
        <v>0</v>
      </c>
      <c r="I6" s="221">
        <v>3011757466</v>
      </c>
      <c r="J6" s="221">
        <v>192716590</v>
      </c>
      <c r="K6" s="221">
        <f>+H6+I6+J6</f>
        <v>3204474056</v>
      </c>
      <c r="L6" s="222">
        <f>+K6/G6</f>
        <v>0.46487894919037909</v>
      </c>
    </row>
    <row r="7" spans="1:12" x14ac:dyDescent="0.25">
      <c r="A7" s="223"/>
      <c r="B7" s="198" t="s">
        <v>621</v>
      </c>
      <c r="C7" s="220">
        <v>4671036900</v>
      </c>
      <c r="D7" s="221">
        <v>85185281</v>
      </c>
      <c r="E7" s="221">
        <v>204647887</v>
      </c>
      <c r="F7" s="221">
        <v>4684212564</v>
      </c>
      <c r="G7" s="221">
        <f t="shared" ref="G7:G70" si="0">+D7+E7+F7</f>
        <v>4974045732</v>
      </c>
      <c r="H7" s="221">
        <v>33057345</v>
      </c>
      <c r="I7" s="221">
        <v>30408280</v>
      </c>
      <c r="J7" s="221">
        <v>1292903426</v>
      </c>
      <c r="K7" s="221">
        <f t="shared" ref="K7:K71" si="1">+H7+I7+J7</f>
        <v>1356369051</v>
      </c>
      <c r="L7" s="222">
        <f t="shared" ref="L7:L72" si="2">+K7/G7</f>
        <v>0.27268930043685413</v>
      </c>
    </row>
    <row r="8" spans="1:12" x14ac:dyDescent="0.25">
      <c r="A8" s="223"/>
      <c r="B8" s="198" t="s">
        <v>622</v>
      </c>
      <c r="C8" s="220">
        <v>1913261382</v>
      </c>
      <c r="D8" s="221">
        <v>65420426</v>
      </c>
      <c r="E8" s="221">
        <v>1707919448</v>
      </c>
      <c r="F8" s="221">
        <v>172760603</v>
      </c>
      <c r="G8" s="221">
        <f t="shared" si="0"/>
        <v>1946100477</v>
      </c>
      <c r="H8" s="221">
        <v>0</v>
      </c>
      <c r="I8" s="221">
        <v>86222063</v>
      </c>
      <c r="J8" s="221">
        <v>75628751</v>
      </c>
      <c r="K8" s="221">
        <f t="shared" si="1"/>
        <v>161850814</v>
      </c>
      <c r="L8" s="222">
        <f t="shared" si="2"/>
        <v>8.3166730553141943E-2</v>
      </c>
    </row>
    <row r="9" spans="1:12" x14ac:dyDescent="0.25">
      <c r="A9" s="223"/>
      <c r="B9" s="198" t="s">
        <v>623</v>
      </c>
      <c r="C9" s="220">
        <v>40442961</v>
      </c>
      <c r="D9" s="221"/>
      <c r="E9" s="221">
        <v>3162000</v>
      </c>
      <c r="F9" s="221">
        <v>37280961</v>
      </c>
      <c r="G9" s="221">
        <f t="shared" si="0"/>
        <v>40442961</v>
      </c>
      <c r="H9" s="221"/>
      <c r="I9" s="221">
        <v>604696</v>
      </c>
      <c r="J9" s="221">
        <v>14075699</v>
      </c>
      <c r="K9" s="221">
        <f t="shared" si="1"/>
        <v>14680395</v>
      </c>
      <c r="L9" s="222">
        <f t="shared" si="2"/>
        <v>0.362990113409352</v>
      </c>
    </row>
    <row r="10" spans="1:12" x14ac:dyDescent="0.25">
      <c r="A10" s="223"/>
      <c r="B10" s="198" t="s">
        <v>624</v>
      </c>
      <c r="C10" s="220">
        <v>789444655.80259991</v>
      </c>
      <c r="D10" s="221"/>
      <c r="E10" s="221">
        <v>4988801134.2230988</v>
      </c>
      <c r="F10" s="221"/>
      <c r="G10" s="221">
        <f t="shared" si="0"/>
        <v>4988801134.2230988</v>
      </c>
      <c r="H10" s="221"/>
      <c r="I10" s="221">
        <v>229320545</v>
      </c>
      <c r="J10" s="221"/>
      <c r="K10" s="221"/>
      <c r="L10" s="222">
        <f t="shared" si="2"/>
        <v>0</v>
      </c>
    </row>
    <row r="11" spans="1:12" x14ac:dyDescent="0.25">
      <c r="A11" s="223"/>
      <c r="B11" s="198" t="s">
        <v>625</v>
      </c>
      <c r="C11" s="220">
        <v>385911707</v>
      </c>
      <c r="D11" s="221">
        <v>15500000</v>
      </c>
      <c r="E11" s="221">
        <v>154797075</v>
      </c>
      <c r="F11" s="221">
        <v>223564632</v>
      </c>
      <c r="G11" s="221">
        <f t="shared" si="0"/>
        <v>393861707</v>
      </c>
      <c r="H11" s="221">
        <v>1791128</v>
      </c>
      <c r="I11" s="221">
        <v>45620751</v>
      </c>
      <c r="J11" s="221">
        <v>79942501</v>
      </c>
      <c r="K11" s="221">
        <f t="shared" si="1"/>
        <v>127354380</v>
      </c>
      <c r="L11" s="222">
        <f t="shared" si="2"/>
        <v>0.32334796131881893</v>
      </c>
    </row>
    <row r="12" spans="1:12" x14ac:dyDescent="0.25">
      <c r="A12" s="223"/>
      <c r="B12" s="224" t="s">
        <v>626</v>
      </c>
      <c r="C12" s="220">
        <v>0</v>
      </c>
      <c r="D12" s="221"/>
      <c r="E12" s="221">
        <v>1591328</v>
      </c>
      <c r="F12" s="221"/>
      <c r="G12" s="221">
        <f t="shared" si="0"/>
        <v>1591328</v>
      </c>
      <c r="H12" s="221"/>
      <c r="I12" s="221">
        <v>106193</v>
      </c>
      <c r="J12" s="221"/>
      <c r="K12" s="221">
        <f t="shared" si="1"/>
        <v>106193</v>
      </c>
      <c r="L12" s="222">
        <f t="shared" si="2"/>
        <v>6.6732314142653182E-2</v>
      </c>
    </row>
    <row r="13" spans="1:12" x14ac:dyDescent="0.25">
      <c r="A13" s="223"/>
      <c r="B13" s="198" t="s">
        <v>627</v>
      </c>
      <c r="C13" s="220">
        <v>0</v>
      </c>
      <c r="D13" s="221">
        <v>0</v>
      </c>
      <c r="E13" s="221"/>
      <c r="F13" s="221"/>
      <c r="G13" s="221">
        <f t="shared" si="0"/>
        <v>0</v>
      </c>
      <c r="H13" s="221">
        <v>0</v>
      </c>
      <c r="I13" s="221"/>
      <c r="J13" s="221"/>
      <c r="K13" s="221">
        <f t="shared" si="1"/>
        <v>0</v>
      </c>
      <c r="L13" s="222">
        <v>0</v>
      </c>
    </row>
    <row r="14" spans="1:12" x14ac:dyDescent="0.25">
      <c r="A14" s="223"/>
      <c r="B14" s="198" t="s">
        <v>628</v>
      </c>
      <c r="C14" s="220">
        <v>250993205.00000003</v>
      </c>
      <c r="D14" s="221">
        <v>308316299</v>
      </c>
      <c r="E14" s="221">
        <v>7602146</v>
      </c>
      <c r="F14" s="221">
        <v>56209516</v>
      </c>
      <c r="G14" s="221">
        <f t="shared" si="0"/>
        <v>372127961</v>
      </c>
      <c r="H14" s="221">
        <v>10154425</v>
      </c>
      <c r="I14" s="221">
        <v>165000</v>
      </c>
      <c r="J14" s="221">
        <v>14931055</v>
      </c>
      <c r="K14" s="221">
        <f t="shared" si="1"/>
        <v>25250480</v>
      </c>
      <c r="L14" s="222">
        <f t="shared" si="2"/>
        <v>6.785429380836018E-2</v>
      </c>
    </row>
    <row r="15" spans="1:12" x14ac:dyDescent="0.25">
      <c r="A15" s="223"/>
      <c r="B15" s="198" t="s">
        <v>629</v>
      </c>
      <c r="C15" s="220">
        <v>1206291167</v>
      </c>
      <c r="D15" s="221">
        <v>563857503.75</v>
      </c>
      <c r="E15" s="221">
        <v>307730285</v>
      </c>
      <c r="F15" s="221">
        <v>410136445</v>
      </c>
      <c r="G15" s="221">
        <f t="shared" si="0"/>
        <v>1281724233.75</v>
      </c>
      <c r="H15" s="221">
        <v>264884183</v>
      </c>
      <c r="I15" s="221">
        <v>54326215</v>
      </c>
      <c r="J15" s="221">
        <v>159780095</v>
      </c>
      <c r="K15" s="221">
        <f t="shared" si="1"/>
        <v>478990493</v>
      </c>
      <c r="L15" s="222">
        <f t="shared" si="2"/>
        <v>0.37370791656064373</v>
      </c>
    </row>
    <row r="16" spans="1:12" x14ac:dyDescent="0.25">
      <c r="A16" s="223"/>
      <c r="B16" s="198" t="s">
        <v>630</v>
      </c>
      <c r="C16" s="220">
        <v>6235460000</v>
      </c>
      <c r="D16" s="221"/>
      <c r="E16" s="221"/>
      <c r="F16" s="221">
        <v>6235460000</v>
      </c>
      <c r="G16" s="221">
        <f t="shared" si="0"/>
        <v>6235460000</v>
      </c>
      <c r="H16" s="221"/>
      <c r="I16" s="221"/>
      <c r="J16" s="221">
        <v>3347947372</v>
      </c>
      <c r="K16" s="221">
        <f t="shared" si="1"/>
        <v>3347947372</v>
      </c>
      <c r="L16" s="222">
        <f t="shared" si="2"/>
        <v>0.5369206717708076</v>
      </c>
    </row>
    <row r="17" spans="1:12" x14ac:dyDescent="0.25">
      <c r="A17" s="225"/>
      <c r="B17" s="198" t="s">
        <v>631</v>
      </c>
      <c r="C17" s="220">
        <v>731189435</v>
      </c>
      <c r="D17" s="221"/>
      <c r="E17" s="221">
        <v>135360332</v>
      </c>
      <c r="F17" s="221">
        <v>609229103</v>
      </c>
      <c r="G17" s="221">
        <f t="shared" si="0"/>
        <v>744589435</v>
      </c>
      <c r="H17" s="221"/>
      <c r="I17" s="221">
        <v>46845964</v>
      </c>
      <c r="J17" s="221">
        <v>140729921</v>
      </c>
      <c r="K17" s="221">
        <f t="shared" si="1"/>
        <v>187575885</v>
      </c>
      <c r="L17" s="222">
        <f t="shared" si="2"/>
        <v>0.25191854219634474</v>
      </c>
    </row>
    <row r="18" spans="1:12" x14ac:dyDescent="0.25">
      <c r="A18" s="226" t="s">
        <v>632</v>
      </c>
      <c r="B18" s="227"/>
      <c r="C18" s="228">
        <f>SUM(C6:C17)</f>
        <v>23103130016.802601</v>
      </c>
      <c r="D18" s="228">
        <f t="shared" ref="D18:J18" si="3">SUM(D6:D17)</f>
        <v>1038279509.75</v>
      </c>
      <c r="E18" s="228">
        <f t="shared" si="3"/>
        <v>13965760722.223099</v>
      </c>
      <c r="F18" s="228">
        <f t="shared" si="3"/>
        <v>12867841244</v>
      </c>
      <c r="G18" s="221">
        <f t="shared" si="0"/>
        <v>27871881475.973099</v>
      </c>
      <c r="H18" s="228">
        <f t="shared" si="3"/>
        <v>309887081</v>
      </c>
      <c r="I18" s="228">
        <f t="shared" si="3"/>
        <v>3505377173</v>
      </c>
      <c r="J18" s="228">
        <f t="shared" si="3"/>
        <v>5318655410</v>
      </c>
      <c r="K18" s="229">
        <f t="shared" si="1"/>
        <v>9133919664</v>
      </c>
      <c r="L18" s="230">
        <f t="shared" si="2"/>
        <v>0.32771091079279585</v>
      </c>
    </row>
    <row r="19" spans="1:12" x14ac:dyDescent="0.25">
      <c r="A19" s="219" t="s">
        <v>633</v>
      </c>
      <c r="B19" s="198" t="s">
        <v>634</v>
      </c>
      <c r="C19" s="220">
        <v>1322715299</v>
      </c>
      <c r="D19" s="221"/>
      <c r="E19" s="221">
        <v>1271487161</v>
      </c>
      <c r="F19" s="221">
        <v>58136556</v>
      </c>
      <c r="G19" s="221">
        <f t="shared" si="0"/>
        <v>1329623717</v>
      </c>
      <c r="H19" s="221"/>
      <c r="I19" s="221">
        <v>543001678</v>
      </c>
      <c r="J19" s="221">
        <v>19106336</v>
      </c>
      <c r="K19" s="221">
        <f t="shared" si="1"/>
        <v>562108014</v>
      </c>
      <c r="L19" s="222">
        <f t="shared" si="2"/>
        <v>0.42275721079063755</v>
      </c>
    </row>
    <row r="20" spans="1:12" x14ac:dyDescent="0.25">
      <c r="A20" s="223"/>
      <c r="B20" s="198" t="s">
        <v>635</v>
      </c>
      <c r="C20" s="220">
        <v>47366116</v>
      </c>
      <c r="D20" s="221"/>
      <c r="E20" s="221">
        <v>57608123</v>
      </c>
      <c r="F20" s="221"/>
      <c r="G20" s="221">
        <f t="shared" si="0"/>
        <v>57608123</v>
      </c>
      <c r="H20" s="221"/>
      <c r="I20" s="221">
        <v>15538782</v>
      </c>
      <c r="J20" s="221"/>
      <c r="K20" s="221">
        <f t="shared" si="1"/>
        <v>15538782</v>
      </c>
      <c r="L20" s="222">
        <f t="shared" si="2"/>
        <v>0.26973248199737387</v>
      </c>
    </row>
    <row r="21" spans="1:12" x14ac:dyDescent="0.25">
      <c r="A21" s="225"/>
      <c r="B21" s="198" t="s">
        <v>636</v>
      </c>
      <c r="C21" s="220">
        <v>392555658</v>
      </c>
      <c r="D21" s="221"/>
      <c r="E21" s="221">
        <v>395124503</v>
      </c>
      <c r="F21" s="221">
        <v>3046244</v>
      </c>
      <c r="G21" s="221">
        <f t="shared" si="0"/>
        <v>398170747</v>
      </c>
      <c r="H21" s="221"/>
      <c r="I21" s="221">
        <v>32145310</v>
      </c>
      <c r="J21" s="221">
        <v>708366</v>
      </c>
      <c r="K21" s="221">
        <f t="shared" si="1"/>
        <v>32853676</v>
      </c>
      <c r="L21" s="222">
        <f t="shared" si="2"/>
        <v>8.2511526141823777E-2</v>
      </c>
    </row>
    <row r="22" spans="1:12" x14ac:dyDescent="0.25">
      <c r="A22" s="226" t="s">
        <v>637</v>
      </c>
      <c r="B22" s="227"/>
      <c r="C22" s="231">
        <f t="shared" ref="C22:J22" si="4">SUM(C19:C21)</f>
        <v>1762637073</v>
      </c>
      <c r="D22" s="231">
        <f t="shared" si="4"/>
        <v>0</v>
      </c>
      <c r="E22" s="231">
        <f t="shared" si="4"/>
        <v>1724219787</v>
      </c>
      <c r="F22" s="231">
        <f t="shared" si="4"/>
        <v>61182800</v>
      </c>
      <c r="G22" s="221">
        <f t="shared" si="0"/>
        <v>1785402587</v>
      </c>
      <c r="H22" s="231">
        <f t="shared" si="4"/>
        <v>0</v>
      </c>
      <c r="I22" s="231">
        <f t="shared" si="4"/>
        <v>590685770</v>
      </c>
      <c r="J22" s="231">
        <f t="shared" si="4"/>
        <v>19814702</v>
      </c>
      <c r="K22" s="221">
        <f t="shared" si="1"/>
        <v>610500472</v>
      </c>
      <c r="L22" s="232">
        <f t="shared" si="2"/>
        <v>0.34193995037602126</v>
      </c>
    </row>
    <row r="23" spans="1:12" x14ac:dyDescent="0.25">
      <c r="A23" s="219" t="s">
        <v>638</v>
      </c>
      <c r="B23" s="233" t="s">
        <v>639</v>
      </c>
      <c r="C23" s="220">
        <v>3379586330</v>
      </c>
      <c r="D23" s="221"/>
      <c r="E23" s="221">
        <v>3380909510</v>
      </c>
      <c r="F23" s="221"/>
      <c r="G23" s="221">
        <f t="shared" si="0"/>
        <v>3380909510</v>
      </c>
      <c r="H23" s="221"/>
      <c r="I23" s="221">
        <v>1377696125</v>
      </c>
      <c r="J23" s="221"/>
      <c r="K23" s="221">
        <f t="shared" si="1"/>
        <v>1377696125</v>
      </c>
      <c r="L23" s="222">
        <f t="shared" si="2"/>
        <v>0.40749275333311125</v>
      </c>
    </row>
    <row r="24" spans="1:12" x14ac:dyDescent="0.25">
      <c r="A24" s="223"/>
      <c r="B24" s="233" t="s">
        <v>640</v>
      </c>
      <c r="C24" s="220">
        <v>1737005776</v>
      </c>
      <c r="D24" s="221">
        <v>85142084</v>
      </c>
      <c r="E24" s="221">
        <v>1363022649</v>
      </c>
      <c r="F24" s="221">
        <v>288820343</v>
      </c>
      <c r="G24" s="221">
        <f t="shared" si="0"/>
        <v>1736985076</v>
      </c>
      <c r="H24" s="221">
        <v>5760077</v>
      </c>
      <c r="I24" s="221">
        <v>499178639</v>
      </c>
      <c r="J24" s="221">
        <v>129062408</v>
      </c>
      <c r="K24" s="221">
        <f t="shared" si="1"/>
        <v>634001124</v>
      </c>
      <c r="L24" s="222">
        <f t="shared" si="2"/>
        <v>0.36500090459038581</v>
      </c>
    </row>
    <row r="25" spans="1:12" x14ac:dyDescent="0.25">
      <c r="A25" s="223"/>
      <c r="B25" s="233" t="s">
        <v>641</v>
      </c>
      <c r="C25" s="220">
        <v>532289042</v>
      </c>
      <c r="D25" s="221">
        <v>120466041</v>
      </c>
      <c r="E25" s="221">
        <v>151552746</v>
      </c>
      <c r="F25" s="221">
        <v>263270255</v>
      </c>
      <c r="G25" s="221">
        <f t="shared" si="0"/>
        <v>535289042</v>
      </c>
      <c r="H25" s="221">
        <v>0</v>
      </c>
      <c r="I25" s="221">
        <v>41503071</v>
      </c>
      <c r="J25" s="221">
        <v>160432733</v>
      </c>
      <c r="K25" s="221">
        <f t="shared" si="1"/>
        <v>201935804</v>
      </c>
      <c r="L25" s="222">
        <f t="shared" si="2"/>
        <v>0.37724628781024067</v>
      </c>
    </row>
    <row r="26" spans="1:12" x14ac:dyDescent="0.25">
      <c r="A26" s="223"/>
      <c r="B26" s="233" t="s">
        <v>642</v>
      </c>
      <c r="C26" s="220">
        <v>1231893209</v>
      </c>
      <c r="D26" s="221">
        <v>1194058181</v>
      </c>
      <c r="E26" s="221">
        <v>37219074</v>
      </c>
      <c r="F26" s="221"/>
      <c r="G26" s="221">
        <f t="shared" si="0"/>
        <v>1231277255</v>
      </c>
      <c r="H26" s="221">
        <v>755197552</v>
      </c>
      <c r="I26" s="221">
        <v>2552606</v>
      </c>
      <c r="J26" s="221"/>
      <c r="K26" s="221">
        <f t="shared" si="1"/>
        <v>757750158</v>
      </c>
      <c r="L26" s="222">
        <f t="shared" si="2"/>
        <v>0.61541797748875005</v>
      </c>
    </row>
    <row r="27" spans="1:12" x14ac:dyDescent="0.25">
      <c r="A27" s="225"/>
      <c r="B27" s="233" t="s">
        <v>643</v>
      </c>
      <c r="C27" s="220">
        <v>840988483</v>
      </c>
      <c r="D27" s="221">
        <v>32211124</v>
      </c>
      <c r="E27" s="221">
        <v>683058860</v>
      </c>
      <c r="F27" s="221">
        <v>136219558</v>
      </c>
      <c r="G27" s="221">
        <f t="shared" si="0"/>
        <v>851489542</v>
      </c>
      <c r="H27" s="221">
        <v>1982113</v>
      </c>
      <c r="I27" s="221">
        <v>264712864</v>
      </c>
      <c r="J27" s="221">
        <v>63851962</v>
      </c>
      <c r="K27" s="221">
        <f t="shared" si="1"/>
        <v>330546939</v>
      </c>
      <c r="L27" s="222">
        <f t="shared" si="2"/>
        <v>0.38819847184922912</v>
      </c>
    </row>
    <row r="28" spans="1:12" s="128" customFormat="1" x14ac:dyDescent="0.25">
      <c r="A28" s="226" t="s">
        <v>644</v>
      </c>
      <c r="B28" s="234"/>
      <c r="C28" s="231">
        <f t="shared" ref="C28:J28" si="5">SUM(C23:C27)</f>
        <v>7721762840</v>
      </c>
      <c r="D28" s="231">
        <f t="shared" si="5"/>
        <v>1431877430</v>
      </c>
      <c r="E28" s="231">
        <f t="shared" si="5"/>
        <v>5615762839</v>
      </c>
      <c r="F28" s="231">
        <f t="shared" si="5"/>
        <v>688310156</v>
      </c>
      <c r="G28" s="229">
        <f t="shared" si="0"/>
        <v>7735950425</v>
      </c>
      <c r="H28" s="231">
        <f t="shared" si="5"/>
        <v>762939742</v>
      </c>
      <c r="I28" s="231">
        <f t="shared" si="5"/>
        <v>2185643305</v>
      </c>
      <c r="J28" s="231">
        <f t="shared" si="5"/>
        <v>353347103</v>
      </c>
      <c r="K28" s="229">
        <f t="shared" si="1"/>
        <v>3301930150</v>
      </c>
      <c r="L28" s="232">
        <f t="shared" si="2"/>
        <v>0.42682927999761583</v>
      </c>
    </row>
    <row r="29" spans="1:12" x14ac:dyDescent="0.25">
      <c r="A29" s="219" t="s">
        <v>645</v>
      </c>
      <c r="B29" s="233" t="s">
        <v>646</v>
      </c>
      <c r="C29" s="220">
        <v>71730844</v>
      </c>
      <c r="D29" s="221">
        <v>19758770</v>
      </c>
      <c r="E29" s="221">
        <v>239469425</v>
      </c>
      <c r="F29" s="221"/>
      <c r="G29" s="221">
        <f t="shared" si="0"/>
        <v>259228195</v>
      </c>
      <c r="H29" s="221">
        <v>6672736</v>
      </c>
      <c r="I29" s="221">
        <v>19835843</v>
      </c>
      <c r="J29" s="221"/>
      <c r="K29" s="221">
        <f t="shared" si="1"/>
        <v>26508579</v>
      </c>
      <c r="L29" s="222">
        <f t="shared" si="2"/>
        <v>0.10225962881853959</v>
      </c>
    </row>
    <row r="30" spans="1:12" x14ac:dyDescent="0.25">
      <c r="A30" s="223"/>
      <c r="B30" s="233" t="s">
        <v>647</v>
      </c>
      <c r="C30" s="220">
        <v>969897990.11580002</v>
      </c>
      <c r="D30" s="221">
        <v>136741778.11579999</v>
      </c>
      <c r="E30" s="221">
        <v>807758271.63</v>
      </c>
      <c r="F30" s="221">
        <v>82196255</v>
      </c>
      <c r="G30" s="221">
        <f t="shared" si="0"/>
        <v>1026696304.7458</v>
      </c>
      <c r="H30" s="221">
        <v>80156177</v>
      </c>
      <c r="I30" s="221">
        <v>237885150</v>
      </c>
      <c r="J30" s="221">
        <v>34505890</v>
      </c>
      <c r="K30" s="221">
        <f t="shared" si="1"/>
        <v>352547217</v>
      </c>
      <c r="L30" s="222">
        <f t="shared" si="2"/>
        <v>0.34338023363908693</v>
      </c>
    </row>
    <row r="31" spans="1:12" x14ac:dyDescent="0.25">
      <c r="A31" s="223"/>
      <c r="B31" s="233" t="s">
        <v>648</v>
      </c>
      <c r="C31" s="220">
        <v>1593942646</v>
      </c>
      <c r="D31" s="221">
        <v>1555126746</v>
      </c>
      <c r="E31" s="221">
        <v>557577830</v>
      </c>
      <c r="F31" s="221">
        <v>106352139</v>
      </c>
      <c r="G31" s="221">
        <f t="shared" si="0"/>
        <v>2219056715</v>
      </c>
      <c r="H31" s="221">
        <v>140254358</v>
      </c>
      <c r="I31" s="221">
        <v>218179902</v>
      </c>
      <c r="J31" s="221">
        <v>43954420</v>
      </c>
      <c r="K31" s="221">
        <f t="shared" si="1"/>
        <v>402388680</v>
      </c>
      <c r="L31" s="222">
        <f t="shared" si="2"/>
        <v>0.18133321121537896</v>
      </c>
    </row>
    <row r="32" spans="1:12" x14ac:dyDescent="0.25">
      <c r="A32" s="223"/>
      <c r="B32" s="233" t="s">
        <v>649</v>
      </c>
      <c r="C32" s="220">
        <v>30000000</v>
      </c>
      <c r="D32" s="221"/>
      <c r="E32" s="221">
        <v>30000000</v>
      </c>
      <c r="F32" s="221"/>
      <c r="G32" s="221">
        <f t="shared" si="0"/>
        <v>30000000</v>
      </c>
      <c r="H32" s="221"/>
      <c r="I32" s="221">
        <v>5153885</v>
      </c>
      <c r="J32" s="221"/>
      <c r="K32" s="221">
        <f t="shared" si="1"/>
        <v>5153885</v>
      </c>
      <c r="L32" s="222">
        <f t="shared" si="2"/>
        <v>0.17179616666666667</v>
      </c>
    </row>
    <row r="33" spans="1:12" x14ac:dyDescent="0.25">
      <c r="A33" s="223"/>
      <c r="B33" s="233" t="s">
        <v>650</v>
      </c>
      <c r="C33" s="220">
        <v>406657445</v>
      </c>
      <c r="D33" s="221">
        <v>23771855</v>
      </c>
      <c r="E33" s="221">
        <v>323424745</v>
      </c>
      <c r="F33" s="221">
        <v>64669912</v>
      </c>
      <c r="G33" s="221">
        <f>+D33+E33+F33</f>
        <v>411866512</v>
      </c>
      <c r="H33" s="221">
        <v>6270918</v>
      </c>
      <c r="I33" s="221">
        <v>128797575</v>
      </c>
      <c r="J33" s="221">
        <v>21484148</v>
      </c>
      <c r="K33" s="221">
        <f>+H33+I33+J33</f>
        <v>156552641</v>
      </c>
      <c r="L33" s="222">
        <f t="shared" si="2"/>
        <v>0.38010529246427299</v>
      </c>
    </row>
    <row r="34" spans="1:12" x14ac:dyDescent="0.25">
      <c r="A34" s="223"/>
      <c r="B34" s="233" t="s">
        <v>651</v>
      </c>
      <c r="C34" s="220">
        <v>0</v>
      </c>
      <c r="D34" s="221"/>
      <c r="E34" s="221">
        <v>288212</v>
      </c>
      <c r="F34" s="221"/>
      <c r="G34" s="221">
        <f t="shared" ref="G34:G36" si="6">+D34+E34+F34</f>
        <v>288212</v>
      </c>
      <c r="H34" s="221"/>
      <c r="I34" s="221">
        <v>0</v>
      </c>
      <c r="J34" s="221"/>
      <c r="K34" s="221">
        <f t="shared" ref="K34:K36" si="7">+H34+I34+J34</f>
        <v>0</v>
      </c>
      <c r="L34" s="222">
        <f t="shared" si="2"/>
        <v>0</v>
      </c>
    </row>
    <row r="35" spans="1:12" x14ac:dyDescent="0.25">
      <c r="A35" s="223"/>
      <c r="B35" s="233" t="s">
        <v>652</v>
      </c>
      <c r="C35" s="220">
        <v>0</v>
      </c>
      <c r="D35" s="221"/>
      <c r="E35" s="221">
        <v>14483308</v>
      </c>
      <c r="F35" s="221"/>
      <c r="G35" s="221">
        <f t="shared" si="6"/>
        <v>14483308</v>
      </c>
      <c r="H35" s="221"/>
      <c r="I35" s="221">
        <v>1951803</v>
      </c>
      <c r="J35" s="221"/>
      <c r="K35" s="221">
        <f t="shared" si="7"/>
        <v>1951803</v>
      </c>
      <c r="L35" s="222">
        <v>0</v>
      </c>
    </row>
    <row r="36" spans="1:12" x14ac:dyDescent="0.25">
      <c r="A36" s="223"/>
      <c r="B36" s="233" t="s">
        <v>653</v>
      </c>
      <c r="C36" s="220">
        <v>176922861</v>
      </c>
      <c r="D36" s="221">
        <v>124765958</v>
      </c>
      <c r="E36" s="221">
        <v>39603725</v>
      </c>
      <c r="F36" s="221">
        <v>12553178</v>
      </c>
      <c r="G36" s="221">
        <f t="shared" si="6"/>
        <v>176922861</v>
      </c>
      <c r="H36" s="221">
        <v>17988080</v>
      </c>
      <c r="I36" s="221">
        <v>1084052</v>
      </c>
      <c r="J36" s="221">
        <v>3641312</v>
      </c>
      <c r="K36" s="221">
        <f t="shared" si="7"/>
        <v>22713444</v>
      </c>
      <c r="L36" s="222">
        <f t="shared" si="2"/>
        <v>0.12838049233219218</v>
      </c>
    </row>
    <row r="37" spans="1:12" x14ac:dyDescent="0.25">
      <c r="A37" s="223"/>
      <c r="B37" s="233" t="s">
        <v>654</v>
      </c>
      <c r="C37" s="220">
        <v>576359056.11150002</v>
      </c>
      <c r="D37" s="221">
        <v>833066742.66030002</v>
      </c>
      <c r="E37" s="221">
        <v>57279979.111500002</v>
      </c>
      <c r="F37" s="221"/>
      <c r="G37" s="221">
        <f t="shared" si="0"/>
        <v>890346721.77180004</v>
      </c>
      <c r="H37" s="221">
        <v>128317288</v>
      </c>
      <c r="I37" s="221">
        <v>6760169</v>
      </c>
      <c r="J37" s="221"/>
      <c r="K37" s="221">
        <f t="shared" si="1"/>
        <v>135077457</v>
      </c>
      <c r="L37" s="222">
        <f t="shared" si="2"/>
        <v>0.15171331987519909</v>
      </c>
    </row>
    <row r="38" spans="1:12" x14ac:dyDescent="0.25">
      <c r="A38" s="223"/>
      <c r="B38" s="233" t="s">
        <v>655</v>
      </c>
      <c r="C38" s="220">
        <v>9263819</v>
      </c>
      <c r="D38" s="221"/>
      <c r="E38" s="221">
        <v>4178307</v>
      </c>
      <c r="F38" s="221">
        <v>6635512</v>
      </c>
      <c r="G38" s="221">
        <f t="shared" si="0"/>
        <v>10813819</v>
      </c>
      <c r="H38" s="221"/>
      <c r="I38" s="221">
        <v>3906568</v>
      </c>
      <c r="J38" s="221">
        <v>1396064</v>
      </c>
      <c r="K38" s="221">
        <f t="shared" si="1"/>
        <v>5302632</v>
      </c>
      <c r="L38" s="222">
        <f t="shared" si="2"/>
        <v>0.49035701448304247</v>
      </c>
    </row>
    <row r="39" spans="1:12" x14ac:dyDescent="0.25">
      <c r="A39" s="223"/>
      <c r="B39" s="233" t="s">
        <v>656</v>
      </c>
      <c r="C39" s="220">
        <v>100000000</v>
      </c>
      <c r="D39" s="221">
        <v>103530966</v>
      </c>
      <c r="E39" s="221"/>
      <c r="F39" s="221"/>
      <c r="G39" s="221">
        <f t="shared" si="0"/>
        <v>103530966</v>
      </c>
      <c r="H39" s="221">
        <v>3530966</v>
      </c>
      <c r="I39" s="221"/>
      <c r="J39" s="221"/>
      <c r="K39" s="221">
        <f t="shared" si="1"/>
        <v>3530966</v>
      </c>
      <c r="L39" s="222">
        <v>0</v>
      </c>
    </row>
    <row r="40" spans="1:12" x14ac:dyDescent="0.25">
      <c r="A40" s="223"/>
      <c r="B40" s="233" t="s">
        <v>657</v>
      </c>
      <c r="C40" s="220">
        <v>132338711</v>
      </c>
      <c r="D40" s="221">
        <v>252552767.30070001</v>
      </c>
      <c r="E40" s="221">
        <v>127782841</v>
      </c>
      <c r="F40" s="221">
        <v>3311475</v>
      </c>
      <c r="G40" s="221">
        <f t="shared" si="0"/>
        <v>383647083.30070001</v>
      </c>
      <c r="H40" s="221">
        <v>85930742</v>
      </c>
      <c r="I40" s="221">
        <v>36052671</v>
      </c>
      <c r="J40" s="221">
        <v>130400</v>
      </c>
      <c r="K40" s="221">
        <f t="shared" si="1"/>
        <v>122113813</v>
      </c>
      <c r="L40" s="222">
        <f t="shared" si="2"/>
        <v>0.31829725368793699</v>
      </c>
    </row>
    <row r="41" spans="1:12" x14ac:dyDescent="0.25">
      <c r="A41" s="223"/>
      <c r="B41" s="233" t="s">
        <v>658</v>
      </c>
      <c r="C41" s="220">
        <v>1907940691</v>
      </c>
      <c r="D41" s="221">
        <v>908855059</v>
      </c>
      <c r="E41" s="221">
        <v>997465632</v>
      </c>
      <c r="F41" s="221">
        <v>1620000</v>
      </c>
      <c r="G41" s="221">
        <f t="shared" si="0"/>
        <v>1907940691</v>
      </c>
      <c r="H41" s="221">
        <v>172003679</v>
      </c>
      <c r="I41" s="221">
        <v>631259040</v>
      </c>
      <c r="J41" s="221">
        <v>810000</v>
      </c>
      <c r="K41" s="221">
        <f t="shared" si="1"/>
        <v>804072719</v>
      </c>
      <c r="L41" s="222">
        <f t="shared" si="2"/>
        <v>0.42143486052418389</v>
      </c>
    </row>
    <row r="42" spans="1:12" x14ac:dyDescent="0.25">
      <c r="A42" s="223"/>
      <c r="B42" s="233" t="s">
        <v>659</v>
      </c>
      <c r="C42" s="220">
        <v>71891740</v>
      </c>
      <c r="D42" s="221">
        <v>2739000</v>
      </c>
      <c r="E42" s="221">
        <v>41060930</v>
      </c>
      <c r="F42" s="221">
        <v>28091810</v>
      </c>
      <c r="G42" s="221">
        <f t="shared" si="0"/>
        <v>71891740</v>
      </c>
      <c r="H42" s="221">
        <v>571338</v>
      </c>
      <c r="I42" s="221">
        <v>11006033</v>
      </c>
      <c r="J42" s="221">
        <v>6057217</v>
      </c>
      <c r="K42" s="221">
        <f t="shared" si="1"/>
        <v>17634588</v>
      </c>
      <c r="L42" s="222">
        <f t="shared" si="2"/>
        <v>0.24529365960540112</v>
      </c>
    </row>
    <row r="43" spans="1:12" x14ac:dyDescent="0.25">
      <c r="A43" s="223"/>
      <c r="B43" s="233" t="s">
        <v>660</v>
      </c>
      <c r="C43" s="220">
        <v>169029079.17500001</v>
      </c>
      <c r="D43" s="221"/>
      <c r="E43" s="221">
        <v>140146925.01500002</v>
      </c>
      <c r="F43" s="221">
        <v>39209133</v>
      </c>
      <c r="G43" s="221">
        <f t="shared" si="0"/>
        <v>179356058.01500002</v>
      </c>
      <c r="H43" s="221"/>
      <c r="I43" s="221">
        <v>50268094</v>
      </c>
      <c r="J43" s="221">
        <v>13161531</v>
      </c>
      <c r="K43" s="221">
        <f t="shared" si="1"/>
        <v>63429625</v>
      </c>
      <c r="L43" s="222">
        <f t="shared" si="2"/>
        <v>0.35365197976583101</v>
      </c>
    </row>
    <row r="44" spans="1:12" x14ac:dyDescent="0.25">
      <c r="A44" s="223"/>
      <c r="B44" s="233" t="s">
        <v>661</v>
      </c>
      <c r="C44" s="220">
        <v>1365815800</v>
      </c>
      <c r="D44" s="221">
        <v>553090000</v>
      </c>
      <c r="E44" s="221">
        <v>871262101</v>
      </c>
      <c r="F44" s="221">
        <v>18933255</v>
      </c>
      <c r="G44" s="221">
        <f t="shared" si="0"/>
        <v>1443285356</v>
      </c>
      <c r="H44" s="221">
        <v>0</v>
      </c>
      <c r="I44" s="221">
        <v>172658655</v>
      </c>
      <c r="J44" s="221">
        <v>7010093</v>
      </c>
      <c r="K44" s="221">
        <f t="shared" si="1"/>
        <v>179668748</v>
      </c>
      <c r="L44" s="222">
        <f t="shared" si="2"/>
        <v>0.12448594954080584</v>
      </c>
    </row>
    <row r="45" spans="1:12" x14ac:dyDescent="0.25">
      <c r="A45" s="223"/>
      <c r="B45" s="233" t="s">
        <v>662</v>
      </c>
      <c r="C45" s="220">
        <v>2112277417.5</v>
      </c>
      <c r="D45" s="221">
        <v>790648359.5</v>
      </c>
      <c r="E45" s="221">
        <v>1316518693</v>
      </c>
      <c r="F45" s="221">
        <v>13196045</v>
      </c>
      <c r="G45" s="221">
        <f t="shared" si="0"/>
        <v>2120363097.5</v>
      </c>
      <c r="H45" s="221">
        <v>109152047</v>
      </c>
      <c r="I45" s="221">
        <v>512416336</v>
      </c>
      <c r="J45" s="221">
        <v>1508981</v>
      </c>
      <c r="K45" s="221">
        <f t="shared" si="1"/>
        <v>623077364</v>
      </c>
      <c r="L45" s="222">
        <f t="shared" si="2"/>
        <v>0.29385408788458695</v>
      </c>
    </row>
    <row r="46" spans="1:12" x14ac:dyDescent="0.25">
      <c r="A46" s="223"/>
      <c r="B46" s="233" t="s">
        <v>663</v>
      </c>
      <c r="C46" s="220">
        <v>170728491</v>
      </c>
      <c r="D46" s="221"/>
      <c r="E46" s="221">
        <v>15926344</v>
      </c>
      <c r="F46" s="221">
        <v>172795057</v>
      </c>
      <c r="G46" s="221">
        <f t="shared" si="0"/>
        <v>188721401</v>
      </c>
      <c r="H46" s="221"/>
      <c r="I46" s="221">
        <v>2198682</v>
      </c>
      <c r="J46" s="221">
        <v>57460744</v>
      </c>
      <c r="K46" s="221">
        <f t="shared" si="1"/>
        <v>59659426</v>
      </c>
      <c r="L46" s="222">
        <f t="shared" si="2"/>
        <v>0.31612432762726256</v>
      </c>
    </row>
    <row r="47" spans="1:12" x14ac:dyDescent="0.25">
      <c r="A47" s="223"/>
      <c r="B47" s="233" t="s">
        <v>664</v>
      </c>
      <c r="C47" s="220">
        <v>97607027</v>
      </c>
      <c r="D47" s="221">
        <v>17000000</v>
      </c>
      <c r="E47" s="221">
        <v>81446264</v>
      </c>
      <c r="F47" s="221"/>
      <c r="G47" s="221">
        <f t="shared" si="0"/>
        <v>98446264</v>
      </c>
      <c r="H47" s="221">
        <v>7745825</v>
      </c>
      <c r="I47" s="221">
        <v>13027339</v>
      </c>
      <c r="J47" s="221"/>
      <c r="K47" s="221">
        <f t="shared" si="1"/>
        <v>20773164</v>
      </c>
      <c r="L47" s="222">
        <f t="shared" si="2"/>
        <v>0.21101018114816425</v>
      </c>
    </row>
    <row r="48" spans="1:12" x14ac:dyDescent="0.25">
      <c r="A48" s="223"/>
      <c r="B48" s="233" t="s">
        <v>665</v>
      </c>
      <c r="C48" s="220">
        <v>1964939336</v>
      </c>
      <c r="D48" s="221">
        <v>21330000</v>
      </c>
      <c r="E48" s="221">
        <v>1330043314</v>
      </c>
      <c r="F48" s="221">
        <v>572445433</v>
      </c>
      <c r="G48" s="221">
        <f t="shared" si="0"/>
        <v>1923818747</v>
      </c>
      <c r="H48" s="221">
        <v>9010588</v>
      </c>
      <c r="I48" s="221">
        <v>562898515</v>
      </c>
      <c r="J48" s="221">
        <v>219436685</v>
      </c>
      <c r="K48" s="221">
        <f t="shared" si="1"/>
        <v>791345788</v>
      </c>
      <c r="L48" s="222">
        <f t="shared" si="2"/>
        <v>0.41134113555865043</v>
      </c>
    </row>
    <row r="49" spans="1:12" s="128" customFormat="1" x14ac:dyDescent="0.25">
      <c r="A49" s="153" t="s">
        <v>666</v>
      </c>
      <c r="B49" s="235"/>
      <c r="C49" s="231">
        <f>SUM(C29:C48)</f>
        <v>11927342953.9023</v>
      </c>
      <c r="D49" s="231">
        <f>SUM(D29:D48)</f>
        <v>5342978001.5768003</v>
      </c>
      <c r="E49" s="231">
        <f>SUM(E29:E48)</f>
        <v>6995716846.7565002</v>
      </c>
      <c r="F49" s="231">
        <f>SUM(F29:F48)</f>
        <v>1122009204</v>
      </c>
      <c r="G49" s="229">
        <f t="shared" si="0"/>
        <v>13460704052.333302</v>
      </c>
      <c r="H49" s="231">
        <f>SUM(H29:H48)</f>
        <v>767604742</v>
      </c>
      <c r="I49" s="231">
        <f>SUM(I29:I48)</f>
        <v>2615340312</v>
      </c>
      <c r="J49" s="231">
        <f>SUM(J29:J48)</f>
        <v>410557485</v>
      </c>
      <c r="K49" s="229">
        <f t="shared" si="1"/>
        <v>3793502539</v>
      </c>
      <c r="L49" s="232">
        <f t="shared" si="2"/>
        <v>0.28182051430975691</v>
      </c>
    </row>
    <row r="50" spans="1:12" x14ac:dyDescent="0.25">
      <c r="A50" s="219" t="s">
        <v>667</v>
      </c>
      <c r="B50" s="233" t="s">
        <v>668</v>
      </c>
      <c r="C50" s="220">
        <v>0</v>
      </c>
      <c r="D50" s="221"/>
      <c r="E50" s="221">
        <v>1965586</v>
      </c>
      <c r="F50" s="221"/>
      <c r="G50" s="221">
        <f t="shared" si="0"/>
        <v>1965586</v>
      </c>
      <c r="H50" s="221"/>
      <c r="I50" s="221">
        <v>0</v>
      </c>
      <c r="J50" s="221"/>
      <c r="K50" s="221">
        <f t="shared" si="1"/>
        <v>0</v>
      </c>
      <c r="L50" s="222">
        <f t="shared" si="2"/>
        <v>0</v>
      </c>
    </row>
    <row r="51" spans="1:12" x14ac:dyDescent="0.25">
      <c r="A51" s="236"/>
      <c r="B51" s="233" t="s">
        <v>669</v>
      </c>
      <c r="C51" s="220">
        <v>805042766</v>
      </c>
      <c r="D51" s="221">
        <v>686010837</v>
      </c>
      <c r="E51" s="221"/>
      <c r="F51" s="221">
        <v>119031929</v>
      </c>
      <c r="G51" s="221">
        <f t="shared" si="0"/>
        <v>805042766</v>
      </c>
      <c r="H51" s="221">
        <v>23716408</v>
      </c>
      <c r="I51" s="221"/>
      <c r="J51" s="221">
        <v>44016054</v>
      </c>
      <c r="K51" s="221">
        <f t="shared" si="1"/>
        <v>67732462</v>
      </c>
      <c r="L51" s="222">
        <f t="shared" si="2"/>
        <v>8.4135234624293245E-2</v>
      </c>
    </row>
    <row r="52" spans="1:12" x14ac:dyDescent="0.25">
      <c r="A52" s="236"/>
      <c r="B52" s="233" t="s">
        <v>670</v>
      </c>
      <c r="C52" s="220">
        <v>1812316</v>
      </c>
      <c r="D52" s="221">
        <v>1812316</v>
      </c>
      <c r="E52" s="221">
        <v>23669569</v>
      </c>
      <c r="F52" s="221"/>
      <c r="G52" s="221">
        <f t="shared" si="0"/>
        <v>25481885</v>
      </c>
      <c r="H52" s="221">
        <v>680791</v>
      </c>
      <c r="I52" s="221">
        <v>576902</v>
      </c>
      <c r="J52" s="221"/>
      <c r="K52" s="221">
        <f t="shared" si="1"/>
        <v>1257693</v>
      </c>
      <c r="L52" s="222">
        <f t="shared" si="2"/>
        <v>4.9356356486186165E-2</v>
      </c>
    </row>
    <row r="53" spans="1:12" x14ac:dyDescent="0.25">
      <c r="A53" s="223"/>
      <c r="B53" s="233" t="s">
        <v>671</v>
      </c>
      <c r="C53" s="220">
        <v>881382923</v>
      </c>
      <c r="D53" s="221">
        <v>677564191</v>
      </c>
      <c r="E53" s="221">
        <v>250564327</v>
      </c>
      <c r="F53" s="221">
        <v>22476875</v>
      </c>
      <c r="G53" s="221">
        <f t="shared" si="0"/>
        <v>950605393</v>
      </c>
      <c r="H53" s="221">
        <v>64105327</v>
      </c>
      <c r="I53" s="221">
        <v>91808861</v>
      </c>
      <c r="J53" s="221">
        <v>3985590</v>
      </c>
      <c r="K53" s="221">
        <f t="shared" si="1"/>
        <v>159899778</v>
      </c>
      <c r="L53" s="222">
        <f t="shared" si="2"/>
        <v>0.16820836403565406</v>
      </c>
    </row>
    <row r="54" spans="1:12" x14ac:dyDescent="0.25">
      <c r="A54" s="225"/>
      <c r="B54" s="233" t="s">
        <v>672</v>
      </c>
      <c r="C54" s="220">
        <v>807746010</v>
      </c>
      <c r="D54" s="221">
        <v>744206414</v>
      </c>
      <c r="E54" s="221">
        <v>5000000</v>
      </c>
      <c r="F54" s="221">
        <v>59613011</v>
      </c>
      <c r="G54" s="221">
        <f t="shared" si="0"/>
        <v>808819425</v>
      </c>
      <c r="H54" s="221">
        <v>272472246</v>
      </c>
      <c r="I54" s="221">
        <v>576933</v>
      </c>
      <c r="J54" s="221">
        <v>24696313</v>
      </c>
      <c r="K54" s="221">
        <f t="shared" si="1"/>
        <v>297745492</v>
      </c>
      <c r="L54" s="222">
        <f t="shared" si="2"/>
        <v>0.36812356725977496</v>
      </c>
    </row>
    <row r="55" spans="1:12" x14ac:dyDescent="0.25">
      <c r="A55" s="226" t="s">
        <v>673</v>
      </c>
      <c r="B55" s="227"/>
      <c r="C55" s="231">
        <f>SUM(C50:C54)</f>
        <v>2495984015</v>
      </c>
      <c r="D55" s="231">
        <f>SUM(D50:D54)</f>
        <v>2109593758</v>
      </c>
      <c r="E55" s="231">
        <f>SUM(E50:E54)</f>
        <v>281199482</v>
      </c>
      <c r="F55" s="231">
        <f>SUM(F50:F54)</f>
        <v>201121815</v>
      </c>
      <c r="G55" s="221">
        <f t="shared" si="0"/>
        <v>2591915055</v>
      </c>
      <c r="H55" s="231">
        <f>SUM(H50:H54)</f>
        <v>360974772</v>
      </c>
      <c r="I55" s="231">
        <f>SUM(I50:I54)</f>
        <v>92962696</v>
      </c>
      <c r="J55" s="231">
        <f>SUM(J50:J54)</f>
        <v>72697957</v>
      </c>
      <c r="K55" s="221">
        <f t="shared" si="1"/>
        <v>526635425</v>
      </c>
      <c r="L55" s="232">
        <f t="shared" si="2"/>
        <v>0.20318390604047015</v>
      </c>
    </row>
    <row r="56" spans="1:12" x14ac:dyDescent="0.25">
      <c r="A56" s="219" t="s">
        <v>674</v>
      </c>
      <c r="B56" s="233" t="s">
        <v>675</v>
      </c>
      <c r="C56" s="220">
        <v>369636640</v>
      </c>
      <c r="D56" s="221">
        <v>359656377</v>
      </c>
      <c r="E56" s="221"/>
      <c r="F56" s="221">
        <v>9980263</v>
      </c>
      <c r="G56" s="221">
        <f t="shared" si="0"/>
        <v>369636640</v>
      </c>
      <c r="H56" s="221">
        <v>318704673</v>
      </c>
      <c r="I56" s="221"/>
      <c r="J56" s="221">
        <v>2058464</v>
      </c>
      <c r="K56" s="221">
        <f t="shared" si="1"/>
        <v>320763137</v>
      </c>
      <c r="L56" s="222">
        <f t="shared" si="2"/>
        <v>0.86777960377521013</v>
      </c>
    </row>
    <row r="57" spans="1:12" x14ac:dyDescent="0.25">
      <c r="A57" s="223"/>
      <c r="B57" s="233" t="s">
        <v>676</v>
      </c>
      <c r="C57" s="220">
        <v>615855666.73239994</v>
      </c>
      <c r="D57" s="221">
        <v>253131556.535</v>
      </c>
      <c r="E57" s="221">
        <v>56461010.197400004</v>
      </c>
      <c r="F57" s="221"/>
      <c r="G57" s="221">
        <f t="shared" si="0"/>
        <v>309592566.7324</v>
      </c>
      <c r="H57" s="221">
        <v>10827664</v>
      </c>
      <c r="I57" s="221">
        <v>5227212</v>
      </c>
      <c r="J57" s="221"/>
      <c r="K57" s="221">
        <f t="shared" si="1"/>
        <v>16054876</v>
      </c>
      <c r="L57" s="222">
        <f t="shared" si="2"/>
        <v>5.1858079699559523E-2</v>
      </c>
    </row>
    <row r="58" spans="1:12" x14ac:dyDescent="0.25">
      <c r="A58" s="223"/>
      <c r="B58" s="233" t="s">
        <v>677</v>
      </c>
      <c r="C58" s="220">
        <v>2254027174</v>
      </c>
      <c r="D58" s="221">
        <v>2276087705</v>
      </c>
      <c r="E58" s="221"/>
      <c r="F58" s="221"/>
      <c r="G58" s="221">
        <f t="shared" si="0"/>
        <v>2276087705</v>
      </c>
      <c r="H58" s="221">
        <v>124663012</v>
      </c>
      <c r="I58" s="221"/>
      <c r="J58" s="221"/>
      <c r="K58" s="221">
        <f t="shared" si="1"/>
        <v>124663012</v>
      </c>
      <c r="L58" s="222">
        <f t="shared" si="2"/>
        <v>5.4770741797930851E-2</v>
      </c>
    </row>
    <row r="59" spans="1:12" x14ac:dyDescent="0.25">
      <c r="A59" s="223"/>
      <c r="B59" s="233" t="s">
        <v>678</v>
      </c>
      <c r="C59" s="220">
        <v>19500794</v>
      </c>
      <c r="D59" s="221"/>
      <c r="E59" s="221">
        <v>19500794</v>
      </c>
      <c r="F59" s="221"/>
      <c r="G59" s="221">
        <f t="shared" si="0"/>
        <v>19500794</v>
      </c>
      <c r="H59" s="221"/>
      <c r="I59" s="221">
        <v>5549021</v>
      </c>
      <c r="J59" s="221"/>
      <c r="K59" s="221">
        <f t="shared" si="1"/>
        <v>5549021</v>
      </c>
      <c r="L59" s="222">
        <f t="shared" si="2"/>
        <v>0.28455359304857025</v>
      </c>
    </row>
    <row r="60" spans="1:12" x14ac:dyDescent="0.25">
      <c r="A60" s="223"/>
      <c r="B60" s="233" t="s">
        <v>679</v>
      </c>
      <c r="C60" s="220">
        <v>791666725</v>
      </c>
      <c r="D60" s="221">
        <v>842866297.69929993</v>
      </c>
      <c r="E60" s="221">
        <v>4312228</v>
      </c>
      <c r="F60" s="221">
        <v>54458206</v>
      </c>
      <c r="G60" s="221">
        <f t="shared" si="0"/>
        <v>901636731.69929993</v>
      </c>
      <c r="H60" s="221">
        <v>443306568.02857143</v>
      </c>
      <c r="I60" s="221">
        <v>0</v>
      </c>
      <c r="J60" s="221">
        <v>17712156</v>
      </c>
      <c r="K60" s="221">
        <f t="shared" si="1"/>
        <v>461018724.02857143</v>
      </c>
      <c r="L60" s="222">
        <f t="shared" si="2"/>
        <v>0.51131315730637661</v>
      </c>
    </row>
    <row r="61" spans="1:12" x14ac:dyDescent="0.25">
      <c r="A61" s="237" t="s">
        <v>680</v>
      </c>
      <c r="B61" s="238"/>
      <c r="C61" s="231">
        <f t="shared" ref="C61:J61" si="8">SUM(C56:C60)</f>
        <v>4050686999.7323999</v>
      </c>
      <c r="D61" s="231">
        <f t="shared" si="8"/>
        <v>3731741936.2342997</v>
      </c>
      <c r="E61" s="231">
        <f t="shared" si="8"/>
        <v>80274032.197400004</v>
      </c>
      <c r="F61" s="231">
        <f t="shared" si="8"/>
        <v>64438469</v>
      </c>
      <c r="G61" s="221">
        <f t="shared" si="0"/>
        <v>3876454437.4316998</v>
      </c>
      <c r="H61" s="231">
        <f t="shared" si="8"/>
        <v>897501917.02857137</v>
      </c>
      <c r="I61" s="231">
        <f t="shared" si="8"/>
        <v>10776233</v>
      </c>
      <c r="J61" s="231">
        <f t="shared" si="8"/>
        <v>19770620</v>
      </c>
      <c r="K61" s="229">
        <f t="shared" si="1"/>
        <v>928048770.02857137</v>
      </c>
      <c r="L61" s="232">
        <f t="shared" si="2"/>
        <v>0.2394065982221216</v>
      </c>
    </row>
    <row r="62" spans="1:12" s="151" customFormat="1" x14ac:dyDescent="0.25">
      <c r="A62" s="239" t="s">
        <v>681</v>
      </c>
      <c r="B62" s="233" t="s">
        <v>682</v>
      </c>
      <c r="C62" s="220">
        <v>785754988</v>
      </c>
      <c r="D62" s="221"/>
      <c r="E62" s="221">
        <v>762016936</v>
      </c>
      <c r="F62" s="221">
        <v>23738052</v>
      </c>
      <c r="G62" s="221">
        <f t="shared" si="0"/>
        <v>785754988</v>
      </c>
      <c r="H62" s="221"/>
      <c r="I62" s="221">
        <v>577271452</v>
      </c>
      <c r="J62" s="221">
        <v>6312871</v>
      </c>
      <c r="K62" s="221">
        <f t="shared" si="1"/>
        <v>583584323</v>
      </c>
      <c r="L62" s="222">
        <f t="shared" si="2"/>
        <v>0.74270520952773134</v>
      </c>
    </row>
    <row r="63" spans="1:12" x14ac:dyDescent="0.25">
      <c r="A63" s="223"/>
      <c r="B63" s="233" t="s">
        <v>683</v>
      </c>
      <c r="C63" s="220">
        <v>27367500</v>
      </c>
      <c r="D63" s="221">
        <v>130628595</v>
      </c>
      <c r="E63" s="221"/>
      <c r="F63" s="221"/>
      <c r="G63" s="221">
        <f t="shared" si="0"/>
        <v>130628595</v>
      </c>
      <c r="H63" s="221">
        <v>9112479</v>
      </c>
      <c r="I63" s="221"/>
      <c r="J63" s="221"/>
      <c r="K63" s="221">
        <f t="shared" si="1"/>
        <v>9112479</v>
      </c>
      <c r="L63" s="222">
        <f t="shared" si="2"/>
        <v>6.9758684918872466E-2</v>
      </c>
    </row>
    <row r="64" spans="1:12" x14ac:dyDescent="0.25">
      <c r="A64" s="223"/>
      <c r="B64" s="233" t="s">
        <v>684</v>
      </c>
      <c r="C64" s="220">
        <v>0</v>
      </c>
      <c r="D64" s="221"/>
      <c r="E64" s="221">
        <v>1596510</v>
      </c>
      <c r="F64" s="221"/>
      <c r="G64" s="221">
        <f t="shared" si="0"/>
        <v>1596510</v>
      </c>
      <c r="H64" s="221"/>
      <c r="I64" s="221">
        <v>68562</v>
      </c>
      <c r="J64" s="221"/>
      <c r="K64" s="221">
        <f t="shared" si="1"/>
        <v>68562</v>
      </c>
      <c r="L64" s="222">
        <f t="shared" si="2"/>
        <v>4.2944923614634423E-2</v>
      </c>
    </row>
    <row r="65" spans="1:12" x14ac:dyDescent="0.25">
      <c r="A65" s="223"/>
      <c r="B65" s="233" t="s">
        <v>685</v>
      </c>
      <c r="C65" s="220">
        <v>3500432509</v>
      </c>
      <c r="D65" s="221">
        <v>23026573</v>
      </c>
      <c r="E65" s="221">
        <v>3304639875</v>
      </c>
      <c r="F65" s="221"/>
      <c r="G65" s="221"/>
      <c r="H65" s="221">
        <v>10491284</v>
      </c>
      <c r="I65" s="221">
        <v>1308084639</v>
      </c>
      <c r="J65" s="221"/>
      <c r="K65" s="221"/>
      <c r="L65" s="222">
        <v>0</v>
      </c>
    </row>
    <row r="66" spans="1:12" x14ac:dyDescent="0.25">
      <c r="A66" s="223"/>
      <c r="B66" s="233" t="s">
        <v>686</v>
      </c>
      <c r="C66" s="220">
        <v>40271500</v>
      </c>
      <c r="D66" s="221">
        <v>25000000</v>
      </c>
      <c r="E66" s="221">
        <v>107500</v>
      </c>
      <c r="F66" s="221">
        <v>14052848</v>
      </c>
      <c r="G66" s="221">
        <f t="shared" si="0"/>
        <v>39160348</v>
      </c>
      <c r="H66" s="221">
        <v>0</v>
      </c>
      <c r="I66" s="221">
        <v>0</v>
      </c>
      <c r="J66" s="221">
        <v>2858482</v>
      </c>
      <c r="K66" s="221">
        <f t="shared" si="1"/>
        <v>2858482</v>
      </c>
      <c r="L66" s="222">
        <f t="shared" si="2"/>
        <v>7.2994295147734645E-2</v>
      </c>
    </row>
    <row r="67" spans="1:12" x14ac:dyDescent="0.25">
      <c r="A67" s="223"/>
      <c r="B67" s="233" t="s">
        <v>687</v>
      </c>
      <c r="C67" s="220">
        <v>905912911</v>
      </c>
      <c r="D67" s="221">
        <v>905912911</v>
      </c>
      <c r="E67" s="221"/>
      <c r="F67" s="221"/>
      <c r="G67" s="221">
        <f t="shared" si="0"/>
        <v>905912911</v>
      </c>
      <c r="H67" s="221">
        <v>0</v>
      </c>
      <c r="I67" s="221"/>
      <c r="J67" s="221"/>
      <c r="K67" s="221">
        <f t="shared" si="1"/>
        <v>0</v>
      </c>
      <c r="L67" s="222">
        <f t="shared" si="2"/>
        <v>0</v>
      </c>
    </row>
    <row r="68" spans="1:12" x14ac:dyDescent="0.25">
      <c r="A68" s="223"/>
      <c r="B68" s="233" t="s">
        <v>688</v>
      </c>
      <c r="C68" s="220">
        <v>3104133371.0199995</v>
      </c>
      <c r="D68" s="221">
        <v>353490455</v>
      </c>
      <c r="E68" s="221">
        <v>3241100513.02</v>
      </c>
      <c r="F68" s="221">
        <v>38563579</v>
      </c>
      <c r="G68" s="221">
        <f t="shared" si="0"/>
        <v>3633154547.02</v>
      </c>
      <c r="H68" s="221">
        <v>103105478</v>
      </c>
      <c r="I68" s="221">
        <v>862827079</v>
      </c>
      <c r="J68" s="221">
        <v>6524210</v>
      </c>
      <c r="K68" s="221">
        <f t="shared" si="1"/>
        <v>972456767</v>
      </c>
      <c r="L68" s="222">
        <f t="shared" si="2"/>
        <v>0.26766182236801134</v>
      </c>
    </row>
    <row r="69" spans="1:12" x14ac:dyDescent="0.25">
      <c r="A69" s="223"/>
      <c r="B69" s="233" t="s">
        <v>689</v>
      </c>
      <c r="C69" s="220">
        <v>840317968</v>
      </c>
      <c r="D69" s="221">
        <v>21956365</v>
      </c>
      <c r="E69" s="221">
        <v>472845810</v>
      </c>
      <c r="F69" s="221">
        <v>345515793</v>
      </c>
      <c r="G69" s="221">
        <f t="shared" si="0"/>
        <v>840317968</v>
      </c>
      <c r="H69" s="221">
        <v>6039452</v>
      </c>
      <c r="I69" s="221">
        <v>157205964</v>
      </c>
      <c r="J69" s="221">
        <v>152659631</v>
      </c>
      <c r="K69" s="221">
        <f t="shared" si="1"/>
        <v>315905047</v>
      </c>
      <c r="L69" s="222">
        <f t="shared" si="2"/>
        <v>0.3759351329257784</v>
      </c>
    </row>
    <row r="70" spans="1:12" x14ac:dyDescent="0.25">
      <c r="A70" s="225"/>
      <c r="B70" s="233" t="s">
        <v>690</v>
      </c>
      <c r="C70" s="220">
        <v>635812695</v>
      </c>
      <c r="D70" s="221">
        <v>57897500</v>
      </c>
      <c r="E70" s="221">
        <v>528315195</v>
      </c>
      <c r="F70" s="221">
        <v>49600000</v>
      </c>
      <c r="G70" s="221">
        <f t="shared" si="0"/>
        <v>635812695</v>
      </c>
      <c r="H70" s="221">
        <v>0</v>
      </c>
      <c r="I70" s="221">
        <v>255951568</v>
      </c>
      <c r="J70" s="221">
        <v>24740509</v>
      </c>
      <c r="K70" s="221">
        <f t="shared" si="1"/>
        <v>280692077</v>
      </c>
      <c r="L70" s="222">
        <f t="shared" si="2"/>
        <v>0.44146975863701493</v>
      </c>
    </row>
    <row r="71" spans="1:12" x14ac:dyDescent="0.25">
      <c r="A71" s="226" t="s">
        <v>691</v>
      </c>
      <c r="B71" s="227"/>
      <c r="C71" s="231">
        <f>SUM(C62:C70)</f>
        <v>9840003442.0200005</v>
      </c>
      <c r="D71" s="231">
        <f>SUM(D62:D70)</f>
        <v>1517912399</v>
      </c>
      <c r="E71" s="231">
        <f>SUM(E62:E70)</f>
        <v>8310622339.0200005</v>
      </c>
      <c r="F71" s="231">
        <f>SUM(F62:F70)</f>
        <v>471470272</v>
      </c>
      <c r="G71" s="221">
        <f t="shared" ref="G71:G99" si="9">+D71+E71+F71</f>
        <v>10300005010.02</v>
      </c>
      <c r="H71" s="231">
        <f>SUM(H62:H70)</f>
        <v>128748693</v>
      </c>
      <c r="I71" s="231">
        <f>SUM(I62:I70)</f>
        <v>3161409264</v>
      </c>
      <c r="J71" s="231">
        <f>SUM(J62:J70)</f>
        <v>193095703</v>
      </c>
      <c r="K71" s="221">
        <f t="shared" si="1"/>
        <v>3483253660</v>
      </c>
      <c r="L71" s="232">
        <f t="shared" si="2"/>
        <v>0.33817980249635199</v>
      </c>
    </row>
    <row r="72" spans="1:12" x14ac:dyDescent="0.25">
      <c r="A72" s="219" t="s">
        <v>692</v>
      </c>
      <c r="B72" s="233" t="s">
        <v>693</v>
      </c>
      <c r="C72" s="220">
        <v>0</v>
      </c>
      <c r="D72" s="221"/>
      <c r="E72" s="221">
        <v>2660741</v>
      </c>
      <c r="F72" s="221"/>
      <c r="G72" s="221">
        <f t="shared" si="9"/>
        <v>2660741</v>
      </c>
      <c r="H72" s="221"/>
      <c r="I72" s="221">
        <v>2525783</v>
      </c>
      <c r="J72" s="221"/>
      <c r="K72" s="221">
        <f t="shared" ref="K72:K99" si="10">+H72+I72+J72</f>
        <v>2525783</v>
      </c>
      <c r="L72" s="222">
        <f t="shared" si="2"/>
        <v>0.94927803946344269</v>
      </c>
    </row>
    <row r="73" spans="1:12" x14ac:dyDescent="0.25">
      <c r="A73" s="223"/>
      <c r="B73" s="233" t="s">
        <v>694</v>
      </c>
      <c r="C73" s="220">
        <v>538412365</v>
      </c>
      <c r="D73" s="221">
        <v>84544621</v>
      </c>
      <c r="E73" s="221">
        <v>310487722</v>
      </c>
      <c r="F73" s="221">
        <v>146880022</v>
      </c>
      <c r="G73" s="221">
        <f t="shared" si="9"/>
        <v>541912365</v>
      </c>
      <c r="H73" s="221">
        <v>38944511</v>
      </c>
      <c r="I73" s="221">
        <v>128226177</v>
      </c>
      <c r="J73" s="221">
        <v>63787279</v>
      </c>
      <c r="K73" s="221">
        <f t="shared" si="10"/>
        <v>230957967</v>
      </c>
      <c r="L73" s="222">
        <f t="shared" ref="L73:L101" si="11">+K73/G73</f>
        <v>0.42619062032290034</v>
      </c>
    </row>
    <row r="74" spans="1:12" x14ac:dyDescent="0.25">
      <c r="A74" s="223"/>
      <c r="B74" s="233" t="s">
        <v>695</v>
      </c>
      <c r="C74" s="220">
        <v>505751649.19999999</v>
      </c>
      <c r="D74" s="221">
        <v>90884111.200000003</v>
      </c>
      <c r="E74" s="221">
        <v>212891039</v>
      </c>
      <c r="F74" s="221">
        <v>215386815</v>
      </c>
      <c r="G74" s="221">
        <f t="shared" si="9"/>
        <v>519161965.19999999</v>
      </c>
      <c r="H74" s="221">
        <v>20398713</v>
      </c>
      <c r="I74" s="221">
        <v>57689029</v>
      </c>
      <c r="J74" s="221">
        <v>95941196</v>
      </c>
      <c r="K74" s="221">
        <f t="shared" si="10"/>
        <v>174028938</v>
      </c>
      <c r="L74" s="222">
        <f t="shared" si="11"/>
        <v>0.33521126289164455</v>
      </c>
    </row>
    <row r="75" spans="1:12" x14ac:dyDescent="0.25">
      <c r="A75" s="223"/>
      <c r="B75" s="233" t="s">
        <v>696</v>
      </c>
      <c r="C75" s="220">
        <v>4082038</v>
      </c>
      <c r="D75" s="221"/>
      <c r="E75" s="221">
        <v>4082038</v>
      </c>
      <c r="F75" s="221"/>
      <c r="G75" s="221">
        <f t="shared" si="9"/>
        <v>4082038</v>
      </c>
      <c r="H75" s="221"/>
      <c r="I75" s="221">
        <v>141510</v>
      </c>
      <c r="J75" s="221"/>
      <c r="K75" s="221">
        <f t="shared" si="10"/>
        <v>141510</v>
      </c>
      <c r="L75" s="222">
        <f t="shared" si="11"/>
        <v>3.4666507269163101E-2</v>
      </c>
    </row>
    <row r="76" spans="1:12" x14ac:dyDescent="0.25">
      <c r="A76" s="225"/>
      <c r="B76" s="233" t="s">
        <v>697</v>
      </c>
      <c r="C76" s="220">
        <v>72163046</v>
      </c>
      <c r="D76" s="221">
        <v>32197022</v>
      </c>
      <c r="E76" s="221">
        <v>82933042</v>
      </c>
      <c r="F76" s="221"/>
      <c r="G76" s="221">
        <f t="shared" si="9"/>
        <v>115130064</v>
      </c>
      <c r="H76" s="221">
        <v>18704916</v>
      </c>
      <c r="I76" s="221">
        <v>30819935</v>
      </c>
      <c r="J76" s="221"/>
      <c r="K76" s="221">
        <f t="shared" si="10"/>
        <v>49524851</v>
      </c>
      <c r="L76" s="222">
        <f t="shared" si="11"/>
        <v>0.43016436610336634</v>
      </c>
    </row>
    <row r="77" spans="1:12" x14ac:dyDescent="0.25">
      <c r="A77" s="226" t="s">
        <v>698</v>
      </c>
      <c r="B77" s="227"/>
      <c r="C77" s="231">
        <f t="shared" ref="C77:J77" si="12">SUM(C72:C76)</f>
        <v>1120409098.2</v>
      </c>
      <c r="D77" s="231">
        <f t="shared" si="12"/>
        <v>207625754.19999999</v>
      </c>
      <c r="E77" s="231">
        <f t="shared" si="12"/>
        <v>613054582</v>
      </c>
      <c r="F77" s="231">
        <f t="shared" si="12"/>
        <v>362266837</v>
      </c>
      <c r="G77" s="221">
        <f t="shared" si="9"/>
        <v>1182947173.2</v>
      </c>
      <c r="H77" s="231">
        <f t="shared" si="12"/>
        <v>78048140</v>
      </c>
      <c r="I77" s="231">
        <f t="shared" si="12"/>
        <v>219402434</v>
      </c>
      <c r="J77" s="231">
        <f t="shared" si="12"/>
        <v>159728475</v>
      </c>
      <c r="K77" s="229">
        <f t="shared" si="10"/>
        <v>457179049</v>
      </c>
      <c r="L77" s="232">
        <f t="shared" si="11"/>
        <v>0.38647461134150329</v>
      </c>
    </row>
    <row r="78" spans="1:12" x14ac:dyDescent="0.25">
      <c r="A78" s="219" t="s">
        <v>699</v>
      </c>
      <c r="B78" s="233" t="s">
        <v>700</v>
      </c>
      <c r="C78" s="220">
        <v>32160332</v>
      </c>
      <c r="D78" s="221"/>
      <c r="E78" s="221">
        <v>32452235</v>
      </c>
      <c r="F78" s="221"/>
      <c r="G78" s="221">
        <f t="shared" si="9"/>
        <v>32452235</v>
      </c>
      <c r="H78" s="221"/>
      <c r="I78" s="221">
        <v>13575437</v>
      </c>
      <c r="J78" s="221"/>
      <c r="K78" s="221">
        <f t="shared" si="10"/>
        <v>13575437</v>
      </c>
      <c r="L78" s="222">
        <f t="shared" si="11"/>
        <v>0.41832055634997095</v>
      </c>
    </row>
    <row r="79" spans="1:12" x14ac:dyDescent="0.25">
      <c r="A79" s="223"/>
      <c r="B79" s="233" t="s">
        <v>701</v>
      </c>
      <c r="C79" s="220">
        <v>4062892166</v>
      </c>
      <c r="D79" s="221">
        <v>30000000</v>
      </c>
      <c r="E79" s="221">
        <v>4035747268</v>
      </c>
      <c r="F79" s="221"/>
      <c r="G79" s="221">
        <f t="shared" si="9"/>
        <v>4065747268</v>
      </c>
      <c r="H79" s="221">
        <v>20000000</v>
      </c>
      <c r="I79" s="221">
        <v>2094557424</v>
      </c>
      <c r="J79" s="221"/>
      <c r="K79" s="221">
        <f t="shared" si="10"/>
        <v>2114557424</v>
      </c>
      <c r="L79" s="222">
        <f t="shared" si="11"/>
        <v>0.52009072001176837</v>
      </c>
    </row>
    <row r="80" spans="1:12" x14ac:dyDescent="0.25">
      <c r="A80" s="223"/>
      <c r="B80" s="233" t="s">
        <v>702</v>
      </c>
      <c r="C80" s="220">
        <v>0</v>
      </c>
      <c r="D80" s="221"/>
      <c r="E80" s="221">
        <v>0</v>
      </c>
      <c r="F80" s="221"/>
      <c r="G80" s="221">
        <f t="shared" si="9"/>
        <v>0</v>
      </c>
      <c r="H80" s="221"/>
      <c r="I80" s="221">
        <v>0</v>
      </c>
      <c r="J80" s="221"/>
      <c r="K80" s="221">
        <f t="shared" si="10"/>
        <v>0</v>
      </c>
      <c r="L80" s="222">
        <v>0</v>
      </c>
    </row>
    <row r="81" spans="1:12" x14ac:dyDescent="0.25">
      <c r="A81" s="223"/>
      <c r="B81" s="233" t="s">
        <v>703</v>
      </c>
      <c r="C81" s="220">
        <v>3747450029</v>
      </c>
      <c r="D81" s="221">
        <v>215830000</v>
      </c>
      <c r="E81" s="221">
        <v>3530507466</v>
      </c>
      <c r="F81" s="221"/>
      <c r="G81" s="221">
        <f>+D81+E81+F81</f>
        <v>3746337466</v>
      </c>
      <c r="H81" s="221">
        <v>215830000</v>
      </c>
      <c r="I81" s="221">
        <v>1673697144</v>
      </c>
      <c r="J81" s="221"/>
      <c r="K81" s="221">
        <f>+H81+I81+J81</f>
        <v>1889527144</v>
      </c>
      <c r="L81" s="222">
        <f t="shared" si="11"/>
        <v>0.50436650759534107</v>
      </c>
    </row>
    <row r="82" spans="1:12" x14ac:dyDescent="0.25">
      <c r="A82" s="223"/>
      <c r="B82" s="233" t="s">
        <v>704</v>
      </c>
      <c r="C82" s="220">
        <v>17494621</v>
      </c>
      <c r="D82" s="221"/>
      <c r="E82" s="221">
        <v>17494621</v>
      </c>
      <c r="F82" s="221"/>
      <c r="G82" s="221">
        <f t="shared" ref="G82:G83" si="13">+D82+E82+F82</f>
        <v>17494621</v>
      </c>
      <c r="H82" s="221"/>
      <c r="I82" s="221">
        <v>4341283</v>
      </c>
      <c r="J82" s="221"/>
      <c r="K82" s="221">
        <f t="shared" ref="K82:K83" si="14">+H82+I82+J82</f>
        <v>4341283</v>
      </c>
      <c r="L82" s="222">
        <f>+K82/G82</f>
        <v>0.24814958837919382</v>
      </c>
    </row>
    <row r="83" spans="1:12" x14ac:dyDescent="0.25">
      <c r="A83" s="223"/>
      <c r="B83" s="233" t="s">
        <v>705</v>
      </c>
      <c r="C83" s="220">
        <v>1293636634</v>
      </c>
      <c r="D83" s="221">
        <v>2601049</v>
      </c>
      <c r="E83" s="221">
        <v>1308311831</v>
      </c>
      <c r="F83" s="221">
        <v>15559891</v>
      </c>
      <c r="G83" s="221">
        <f t="shared" si="13"/>
        <v>1326472771</v>
      </c>
      <c r="H83" s="221">
        <v>70688</v>
      </c>
      <c r="I83" s="221">
        <v>488613242</v>
      </c>
      <c r="J83" s="221">
        <v>7362089</v>
      </c>
      <c r="K83" s="221">
        <f t="shared" si="14"/>
        <v>496046019</v>
      </c>
      <c r="L83" s="222">
        <f t="shared" si="11"/>
        <v>0.3739586894241646</v>
      </c>
    </row>
    <row r="84" spans="1:12" x14ac:dyDescent="0.25">
      <c r="A84" s="223"/>
      <c r="B84" s="233" t="s">
        <v>706</v>
      </c>
      <c r="C84" s="220">
        <v>32151899</v>
      </c>
      <c r="D84" s="221">
        <v>20365099</v>
      </c>
      <c r="E84" s="221">
        <v>16636074</v>
      </c>
      <c r="F84" s="221"/>
      <c r="G84" s="221">
        <f t="shared" si="9"/>
        <v>37001173</v>
      </c>
      <c r="H84" s="221">
        <v>5287478</v>
      </c>
      <c r="I84" s="221">
        <v>5275041</v>
      </c>
      <c r="J84" s="221"/>
      <c r="K84" s="221">
        <f t="shared" si="10"/>
        <v>10562519</v>
      </c>
      <c r="L84" s="222">
        <f t="shared" si="11"/>
        <v>0.28546443649232417</v>
      </c>
    </row>
    <row r="85" spans="1:12" x14ac:dyDescent="0.25">
      <c r="A85" s="223"/>
      <c r="B85" s="233" t="s">
        <v>707</v>
      </c>
      <c r="C85" s="220">
        <v>1315029566</v>
      </c>
      <c r="D85" s="221"/>
      <c r="E85" s="221">
        <v>909672970</v>
      </c>
      <c r="F85" s="221">
        <v>356082417</v>
      </c>
      <c r="G85" s="221">
        <f t="shared" si="9"/>
        <v>1265755387</v>
      </c>
      <c r="H85" s="221"/>
      <c r="I85" s="221">
        <v>347979382</v>
      </c>
      <c r="J85" s="221">
        <v>114227150</v>
      </c>
      <c r="K85" s="221">
        <f t="shared" si="10"/>
        <v>462206532</v>
      </c>
      <c r="L85" s="222">
        <f t="shared" si="11"/>
        <v>0.36516260309623316</v>
      </c>
    </row>
    <row r="86" spans="1:12" x14ac:dyDescent="0.25">
      <c r="A86" s="223"/>
      <c r="B86" s="233" t="s">
        <v>708</v>
      </c>
      <c r="C86" s="220">
        <v>383435481</v>
      </c>
      <c r="D86" s="221">
        <v>287153666</v>
      </c>
      <c r="E86" s="221">
        <v>31309173.945</v>
      </c>
      <c r="F86" s="221">
        <v>90382362</v>
      </c>
      <c r="G86" s="221">
        <f t="shared" si="9"/>
        <v>408845201.94499999</v>
      </c>
      <c r="H86" s="221">
        <v>94008062</v>
      </c>
      <c r="I86" s="221">
        <v>4641008</v>
      </c>
      <c r="J86" s="221">
        <v>37568678</v>
      </c>
      <c r="K86" s="221">
        <f t="shared" si="10"/>
        <v>136217748</v>
      </c>
      <c r="L86" s="222">
        <f t="shared" si="11"/>
        <v>0.3331768291567837</v>
      </c>
    </row>
    <row r="87" spans="1:12" x14ac:dyDescent="0.25">
      <c r="A87" s="223"/>
      <c r="B87" s="233" t="s">
        <v>709</v>
      </c>
      <c r="C87" s="220">
        <v>0</v>
      </c>
      <c r="D87" s="221"/>
      <c r="E87" s="221">
        <v>27041730</v>
      </c>
      <c r="F87" s="221"/>
      <c r="G87" s="221">
        <f t="shared" si="9"/>
        <v>27041730</v>
      </c>
      <c r="H87" s="221"/>
      <c r="I87" s="221">
        <v>26449685</v>
      </c>
      <c r="J87" s="221"/>
      <c r="K87" s="221">
        <f t="shared" si="10"/>
        <v>26449685</v>
      </c>
      <c r="L87" s="222">
        <f t="shared" si="11"/>
        <v>0.97810624542142832</v>
      </c>
    </row>
    <row r="88" spans="1:12" x14ac:dyDescent="0.25">
      <c r="A88" s="225"/>
      <c r="B88" s="233" t="s">
        <v>710</v>
      </c>
      <c r="C88" s="220">
        <v>640493648</v>
      </c>
      <c r="D88" s="221">
        <v>35324216</v>
      </c>
      <c r="E88" s="221">
        <v>504328324</v>
      </c>
      <c r="F88" s="221">
        <v>147600045</v>
      </c>
      <c r="G88" s="221">
        <f t="shared" si="9"/>
        <v>687252585</v>
      </c>
      <c r="H88" s="221">
        <v>11374423</v>
      </c>
      <c r="I88" s="221">
        <v>132798900</v>
      </c>
      <c r="J88" s="221">
        <v>78897512</v>
      </c>
      <c r="K88" s="221">
        <f t="shared" si="10"/>
        <v>223070835</v>
      </c>
      <c r="L88" s="222">
        <f t="shared" si="11"/>
        <v>0.32458347901303275</v>
      </c>
    </row>
    <row r="89" spans="1:12" x14ac:dyDescent="0.25">
      <c r="A89" s="226" t="s">
        <v>711</v>
      </c>
      <c r="B89" s="227"/>
      <c r="C89" s="231">
        <f>SUM(C78:C88)</f>
        <v>11524744376</v>
      </c>
      <c r="D89" s="231">
        <f t="shared" ref="D89:I89" si="15">SUM(D78:D88)</f>
        <v>591274030</v>
      </c>
      <c r="E89" s="231">
        <f t="shared" si="15"/>
        <v>10413501692.945</v>
      </c>
      <c r="F89" s="231">
        <f t="shared" si="15"/>
        <v>609624715</v>
      </c>
      <c r="G89" s="221">
        <f t="shared" si="9"/>
        <v>11614400437.945</v>
      </c>
      <c r="H89" s="231">
        <f t="shared" si="15"/>
        <v>346570651</v>
      </c>
      <c r="I89" s="231">
        <f t="shared" si="15"/>
        <v>4791928546</v>
      </c>
      <c r="J89" s="231">
        <f>SUM(J78:J88)</f>
        <v>238055429</v>
      </c>
      <c r="K89" s="229">
        <f>+H89+I89+J89</f>
        <v>5376554626</v>
      </c>
      <c r="L89" s="232">
        <f t="shared" si="11"/>
        <v>0.46292140991061814</v>
      </c>
    </row>
    <row r="90" spans="1:12" x14ac:dyDescent="0.25">
      <c r="A90" s="219" t="s">
        <v>712</v>
      </c>
      <c r="B90" s="233" t="s">
        <v>713</v>
      </c>
      <c r="C90" s="220">
        <v>55368600</v>
      </c>
      <c r="D90" s="221"/>
      <c r="E90" s="221">
        <v>55368600</v>
      </c>
      <c r="F90" s="221"/>
      <c r="G90" s="221">
        <f t="shared" si="9"/>
        <v>55368600</v>
      </c>
      <c r="H90" s="221"/>
      <c r="I90" s="221">
        <v>10205100</v>
      </c>
      <c r="J90" s="221"/>
      <c r="K90" s="221">
        <f t="shared" si="10"/>
        <v>10205100</v>
      </c>
      <c r="L90" s="222">
        <f t="shared" si="11"/>
        <v>0.18431204690022865</v>
      </c>
    </row>
    <row r="91" spans="1:12" x14ac:dyDescent="0.25">
      <c r="A91" s="223"/>
      <c r="B91" s="233" t="s">
        <v>714</v>
      </c>
      <c r="C91" s="220">
        <v>7896219905</v>
      </c>
      <c r="D91" s="221"/>
      <c r="E91" s="221">
        <v>7896219905</v>
      </c>
      <c r="F91" s="221"/>
      <c r="G91" s="221">
        <f t="shared" si="9"/>
        <v>7896219905</v>
      </c>
      <c r="H91" s="221"/>
      <c r="I91" s="221">
        <v>4024907941</v>
      </c>
      <c r="J91" s="221"/>
      <c r="K91" s="221">
        <f t="shared" si="10"/>
        <v>4024907941</v>
      </c>
      <c r="L91" s="222">
        <f t="shared" si="11"/>
        <v>0.50972591815121182</v>
      </c>
    </row>
    <row r="92" spans="1:12" x14ac:dyDescent="0.25">
      <c r="A92" s="223"/>
      <c r="B92" s="233" t="s">
        <v>715</v>
      </c>
      <c r="C92" s="220">
        <v>352000000</v>
      </c>
      <c r="D92" s="221"/>
      <c r="E92" s="221">
        <v>352000000</v>
      </c>
      <c r="F92" s="221"/>
      <c r="G92" s="221">
        <f t="shared" si="9"/>
        <v>352000000</v>
      </c>
      <c r="H92" s="221"/>
      <c r="I92" s="221">
        <v>226100112</v>
      </c>
      <c r="J92" s="221"/>
      <c r="K92" s="221">
        <f t="shared" si="10"/>
        <v>226100112</v>
      </c>
      <c r="L92" s="222">
        <f t="shared" si="11"/>
        <v>0.64232986363636368</v>
      </c>
    </row>
    <row r="93" spans="1:12" x14ac:dyDescent="0.25">
      <c r="A93" s="223"/>
      <c r="B93" s="233" t="s">
        <v>716</v>
      </c>
      <c r="C93" s="220">
        <v>0</v>
      </c>
      <c r="D93" s="221">
        <v>95010163.934399992</v>
      </c>
      <c r="E93" s="221"/>
      <c r="F93" s="221"/>
      <c r="G93" s="221">
        <f t="shared" si="9"/>
        <v>95010163.934399992</v>
      </c>
      <c r="H93" s="221">
        <v>62958042</v>
      </c>
      <c r="I93" s="221"/>
      <c r="J93" s="221"/>
      <c r="K93" s="221">
        <f t="shared" si="10"/>
        <v>62958042</v>
      </c>
      <c r="L93" s="222">
        <f t="shared" si="11"/>
        <v>0.66264533596078767</v>
      </c>
    </row>
    <row r="94" spans="1:12" x14ac:dyDescent="0.25">
      <c r="A94" s="223"/>
      <c r="B94" s="233" t="s">
        <v>717</v>
      </c>
      <c r="C94" s="220">
        <v>442978300</v>
      </c>
      <c r="D94" s="221">
        <v>129582776.06560001</v>
      </c>
      <c r="E94" s="221">
        <v>307237295</v>
      </c>
      <c r="F94" s="221"/>
      <c r="G94" s="221">
        <f t="shared" si="9"/>
        <v>436820071.06560004</v>
      </c>
      <c r="H94" s="221">
        <v>47902943</v>
      </c>
      <c r="I94" s="221">
        <v>120434113</v>
      </c>
      <c r="J94" s="221"/>
      <c r="K94" s="221">
        <f t="shared" si="10"/>
        <v>168337056</v>
      </c>
      <c r="L94" s="222">
        <f t="shared" si="11"/>
        <v>0.38536932515337591</v>
      </c>
    </row>
    <row r="95" spans="1:12" x14ac:dyDescent="0.25">
      <c r="A95" s="223"/>
      <c r="B95" s="233" t="s">
        <v>718</v>
      </c>
      <c r="C95" s="220">
        <v>586924876</v>
      </c>
      <c r="D95" s="221">
        <v>586924876</v>
      </c>
      <c r="E95" s="221"/>
      <c r="F95" s="221"/>
      <c r="G95" s="221">
        <f t="shared" si="9"/>
        <v>586924876</v>
      </c>
      <c r="H95" s="221">
        <v>10983836</v>
      </c>
      <c r="I95" s="221"/>
      <c r="J95" s="221"/>
      <c r="K95" s="221">
        <f t="shared" si="10"/>
        <v>10983836</v>
      </c>
      <c r="L95" s="222">
        <f t="shared" si="11"/>
        <v>1.8714211050069721E-2</v>
      </c>
    </row>
    <row r="96" spans="1:12" x14ac:dyDescent="0.25">
      <c r="A96" s="223"/>
      <c r="B96" s="233" t="s">
        <v>719</v>
      </c>
      <c r="C96" s="220">
        <v>783323876</v>
      </c>
      <c r="D96" s="221"/>
      <c r="E96" s="221">
        <v>815895471</v>
      </c>
      <c r="F96" s="221"/>
      <c r="G96" s="221">
        <f t="shared" si="9"/>
        <v>815895471</v>
      </c>
      <c r="H96" s="221"/>
      <c r="I96" s="221">
        <v>224107348</v>
      </c>
      <c r="J96" s="221"/>
      <c r="K96" s="221">
        <f t="shared" si="10"/>
        <v>224107348</v>
      </c>
      <c r="L96" s="222">
        <f t="shared" si="11"/>
        <v>0.27467654370641797</v>
      </c>
    </row>
    <row r="97" spans="1:12" x14ac:dyDescent="0.25">
      <c r="A97" s="223"/>
      <c r="B97" s="233" t="s">
        <v>720</v>
      </c>
      <c r="C97" s="220">
        <v>51520000</v>
      </c>
      <c r="D97" s="221">
        <v>90891892.295000017</v>
      </c>
      <c r="E97" s="221">
        <v>39920000</v>
      </c>
      <c r="F97" s="221"/>
      <c r="G97" s="221">
        <f t="shared" si="9"/>
        <v>130811892.29500002</v>
      </c>
      <c r="H97" s="221">
        <v>13697163</v>
      </c>
      <c r="I97" s="221">
        <v>19821108</v>
      </c>
      <c r="J97" s="221"/>
      <c r="K97" s="221">
        <f t="shared" si="10"/>
        <v>33518271</v>
      </c>
      <c r="L97" s="222">
        <f t="shared" si="11"/>
        <v>0.25623259790792857</v>
      </c>
    </row>
    <row r="98" spans="1:12" s="151" customFormat="1" x14ac:dyDescent="0.25">
      <c r="A98" s="240"/>
      <c r="B98" s="233" t="s">
        <v>721</v>
      </c>
      <c r="C98" s="220">
        <v>2233715829</v>
      </c>
      <c r="D98" s="221">
        <v>31032198.77</v>
      </c>
      <c r="E98" s="221">
        <v>823676727</v>
      </c>
      <c r="F98" s="221">
        <v>1069384953</v>
      </c>
      <c r="G98" s="221">
        <v>1924093878.77</v>
      </c>
      <c r="H98" s="221">
        <v>20839136</v>
      </c>
      <c r="I98" s="221">
        <v>315544504</v>
      </c>
      <c r="J98" s="221">
        <v>617897727</v>
      </c>
      <c r="K98" s="221">
        <v>954281367</v>
      </c>
      <c r="L98" s="222">
        <f t="shared" si="11"/>
        <v>0.49596403664567335</v>
      </c>
    </row>
    <row r="99" spans="1:12" x14ac:dyDescent="0.25">
      <c r="A99" s="237" t="s">
        <v>722</v>
      </c>
      <c r="B99" s="241"/>
      <c r="C99" s="231">
        <f>SUM(C90:C98)</f>
        <v>12402051386</v>
      </c>
      <c r="D99" s="231">
        <f t="shared" ref="D99:J99" si="16">SUM(D90:D98)</f>
        <v>933441907.06500006</v>
      </c>
      <c r="E99" s="231">
        <f t="shared" si="16"/>
        <v>10290317998</v>
      </c>
      <c r="F99" s="231">
        <f t="shared" si="16"/>
        <v>1069384953</v>
      </c>
      <c r="G99" s="221">
        <f t="shared" si="9"/>
        <v>12293144858.065001</v>
      </c>
      <c r="H99" s="231">
        <f t="shared" si="16"/>
        <v>156381120</v>
      </c>
      <c r="I99" s="231">
        <f t="shared" si="16"/>
        <v>4941120226</v>
      </c>
      <c r="J99" s="231">
        <f t="shared" si="16"/>
        <v>617897727</v>
      </c>
      <c r="K99" s="221">
        <f t="shared" si="10"/>
        <v>5715399073</v>
      </c>
      <c r="L99" s="232">
        <f t="shared" si="11"/>
        <v>0.4649257077004485</v>
      </c>
    </row>
    <row r="100" spans="1:12" s="151" customFormat="1" x14ac:dyDescent="0.25">
      <c r="A100" s="153" t="s">
        <v>563</v>
      </c>
      <c r="B100" s="238"/>
      <c r="C100" s="231"/>
      <c r="D100" s="231"/>
      <c r="E100" s="231"/>
      <c r="F100" s="231"/>
      <c r="G100" s="231"/>
      <c r="H100" s="231"/>
      <c r="I100" s="231"/>
      <c r="J100" s="231"/>
      <c r="K100" s="220">
        <f>+'Mapa II_ Despesas por Economica'!K146</f>
        <v>831352834</v>
      </c>
      <c r="L100" s="242"/>
    </row>
    <row r="101" spans="1:12" x14ac:dyDescent="0.25">
      <c r="A101" s="210" t="s">
        <v>10</v>
      </c>
      <c r="B101" s="211"/>
      <c r="C101" s="243">
        <f t="shared" ref="C101:J101" si="17">SUM(C99,C89,C77,C71,C61,C55,C49,C28,C22,C18,C100)</f>
        <v>85948752200.657303</v>
      </c>
      <c r="D101" s="243">
        <f t="shared" si="17"/>
        <v>16904724725.826099</v>
      </c>
      <c r="E101" s="243">
        <f t="shared" si="17"/>
        <v>58290430321.141998</v>
      </c>
      <c r="F101" s="243">
        <f t="shared" si="17"/>
        <v>17517650465</v>
      </c>
      <c r="G101" s="243">
        <f t="shared" si="17"/>
        <v>92712805511.968109</v>
      </c>
      <c r="H101" s="243">
        <f t="shared" si="17"/>
        <v>3808656858.0285711</v>
      </c>
      <c r="I101" s="243">
        <f t="shared" si="17"/>
        <v>22114645959</v>
      </c>
      <c r="J101" s="243">
        <f t="shared" si="17"/>
        <v>7403620611</v>
      </c>
      <c r="K101" s="243">
        <f>SUM(K99,K89,K77,K71,K61,K55,K49,K28,K22,K18,K100)</f>
        <v>34158276262.028572</v>
      </c>
      <c r="L101" s="244">
        <f t="shared" si="11"/>
        <v>0.36843104977142721</v>
      </c>
    </row>
  </sheetData>
  <mergeCells count="15">
    <mergeCell ref="H4:H5"/>
    <mergeCell ref="I4:I5"/>
    <mergeCell ref="J4:J5"/>
    <mergeCell ref="K4:K5"/>
    <mergeCell ref="A101:B101"/>
    <mergeCell ref="A1:B2"/>
    <mergeCell ref="A3:B5"/>
    <mergeCell ref="C3:C5"/>
    <mergeCell ref="D3:G3"/>
    <mergeCell ref="H3:K3"/>
    <mergeCell ref="L3:L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46" fitToHeight="0" orientation="landscape" r:id="rId1"/>
  <rowBreaks count="1" manualBreakCount="1">
    <brk id="61" max="11" man="1"/>
  </rowBreaks>
  <ignoredErrors>
    <ignoredError sqref="G18:L64 G66:L100 G65:K6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topLeftCell="E31" workbookViewId="0">
      <selection activeCell="K53" sqref="K53"/>
    </sheetView>
  </sheetViews>
  <sheetFormatPr defaultRowHeight="15" x14ac:dyDescent="0.25"/>
  <cols>
    <col min="1" max="1" width="17.140625" customWidth="1"/>
    <col min="2" max="2" width="75.42578125" customWidth="1"/>
    <col min="3" max="3" width="17.85546875" customWidth="1"/>
    <col min="4" max="15" width="16.85546875" customWidth="1"/>
    <col min="16" max="16" width="10.7109375" customWidth="1"/>
  </cols>
  <sheetData>
    <row r="1" spans="1:16" ht="14.45" customHeight="1" x14ac:dyDescent="0.25">
      <c r="A1" s="245"/>
      <c r="B1" s="245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</row>
    <row r="2" spans="1:16" ht="14.45" customHeight="1" x14ac:dyDescent="0.25">
      <c r="A2" s="245"/>
      <c r="B2" s="245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</row>
    <row r="3" spans="1:16" ht="15.75" x14ac:dyDescent="0.25">
      <c r="A3" s="245"/>
      <c r="B3" s="245"/>
      <c r="C3" s="189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</row>
    <row r="4" spans="1:16" ht="11.25" customHeight="1" x14ac:dyDescent="0.25">
      <c r="A4" s="245"/>
      <c r="B4" s="245"/>
      <c r="C4" s="189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</row>
    <row r="5" spans="1:16" ht="15" customHeight="1" x14ac:dyDescent="0.25">
      <c r="A5" s="246"/>
      <c r="B5" s="246"/>
      <c r="C5" s="189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</row>
    <row r="6" spans="1:16" ht="22.5" customHeight="1" x14ac:dyDescent="0.25">
      <c r="A6" s="14" t="s">
        <v>723</v>
      </c>
      <c r="B6" s="15"/>
      <c r="C6" s="20" t="s">
        <v>410</v>
      </c>
      <c r="D6" s="17" t="s">
        <v>411</v>
      </c>
      <c r="E6" s="18"/>
      <c r="F6" s="18"/>
      <c r="G6" s="18"/>
      <c r="H6" s="18"/>
      <c r="I6" s="19"/>
      <c r="J6" s="17" t="s">
        <v>3</v>
      </c>
      <c r="K6" s="18"/>
      <c r="L6" s="18"/>
      <c r="M6" s="18"/>
      <c r="N6" s="18"/>
      <c r="O6" s="19"/>
      <c r="P6" s="247" t="s">
        <v>4</v>
      </c>
    </row>
    <row r="7" spans="1:16" ht="17.100000000000001" customHeight="1" x14ac:dyDescent="0.25">
      <c r="A7" s="21"/>
      <c r="B7" s="22"/>
      <c r="C7" s="24"/>
      <c r="D7" s="20" t="s">
        <v>724</v>
      </c>
      <c r="E7" s="20" t="s">
        <v>725</v>
      </c>
      <c r="F7" s="20" t="s">
        <v>726</v>
      </c>
      <c r="G7" s="20" t="s">
        <v>727</v>
      </c>
      <c r="H7" s="20" t="s">
        <v>728</v>
      </c>
      <c r="I7" s="20" t="s">
        <v>408</v>
      </c>
      <c r="J7" s="20" t="s">
        <v>724</v>
      </c>
      <c r="K7" s="20" t="s">
        <v>725</v>
      </c>
      <c r="L7" s="20" t="s">
        <v>726</v>
      </c>
      <c r="M7" s="20" t="s">
        <v>727</v>
      </c>
      <c r="N7" s="20" t="s">
        <v>728</v>
      </c>
      <c r="O7" s="20" t="s">
        <v>408</v>
      </c>
      <c r="P7" s="248"/>
    </row>
    <row r="8" spans="1:16" ht="23.25" customHeight="1" x14ac:dyDescent="0.25">
      <c r="A8" s="25"/>
      <c r="B8" s="26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249"/>
    </row>
    <row r="9" spans="1:16" x14ac:dyDescent="0.25">
      <c r="A9" s="35" t="s">
        <v>729</v>
      </c>
      <c r="B9" s="250" t="s">
        <v>730</v>
      </c>
      <c r="C9" s="251"/>
      <c r="D9" s="251"/>
      <c r="E9" s="251"/>
      <c r="F9" s="251"/>
      <c r="G9" s="251"/>
      <c r="H9" s="251"/>
      <c r="I9" s="251"/>
      <c r="J9" s="251"/>
      <c r="K9" s="251"/>
      <c r="L9" s="251"/>
      <c r="M9" s="251"/>
      <c r="N9" s="251"/>
      <c r="O9" s="251"/>
      <c r="P9" s="252"/>
    </row>
    <row r="10" spans="1:16" x14ac:dyDescent="0.25">
      <c r="A10" s="253" t="s">
        <v>731</v>
      </c>
      <c r="B10" t="s">
        <v>732</v>
      </c>
      <c r="C10" s="149">
        <v>969969576</v>
      </c>
      <c r="D10" s="149">
        <v>445802571</v>
      </c>
      <c r="E10" s="149"/>
      <c r="F10" s="149"/>
      <c r="G10" s="149">
        <v>491276570</v>
      </c>
      <c r="H10" s="149"/>
      <c r="I10" s="149">
        <f>SUM(D10:H10)</f>
        <v>937079141</v>
      </c>
      <c r="J10" s="144">
        <v>93688425</v>
      </c>
      <c r="K10" s="144"/>
      <c r="L10" s="144"/>
      <c r="M10" s="144">
        <v>7563165</v>
      </c>
      <c r="N10" s="144"/>
      <c r="O10" s="144">
        <f>SUM(J10:N10)</f>
        <v>101251590</v>
      </c>
      <c r="P10" s="145">
        <f>+O10/I10</f>
        <v>0.10805020149306685</v>
      </c>
    </row>
    <row r="11" spans="1:16" x14ac:dyDescent="0.25">
      <c r="A11" s="223"/>
      <c r="B11" s="254" t="s">
        <v>733</v>
      </c>
      <c r="C11" s="149">
        <v>3072869858</v>
      </c>
      <c r="D11" s="149">
        <v>374447086</v>
      </c>
      <c r="E11" s="149"/>
      <c r="F11" s="149"/>
      <c r="G11" s="149">
        <v>381602468</v>
      </c>
      <c r="H11" s="149">
        <v>2340846421</v>
      </c>
      <c r="I11" s="149">
        <f t="shared" ref="I11:I40" si="0">SUM(D11:H11)</f>
        <v>3096895975</v>
      </c>
      <c r="J11" s="144">
        <v>76123978</v>
      </c>
      <c r="K11" s="144"/>
      <c r="L11" s="144"/>
      <c r="M11" s="144">
        <v>22791114</v>
      </c>
      <c r="N11" s="144">
        <v>63152134</v>
      </c>
      <c r="O11" s="144">
        <f>SUM(J11:N11)</f>
        <v>162067226</v>
      </c>
      <c r="P11" s="145">
        <f t="shared" ref="P11:P43" si="1">+O11/I11</f>
        <v>5.233215042038989E-2</v>
      </c>
    </row>
    <row r="12" spans="1:16" x14ac:dyDescent="0.25">
      <c r="A12" s="225"/>
      <c r="B12" s="255" t="s">
        <v>734</v>
      </c>
      <c r="C12" s="149">
        <v>732108753</v>
      </c>
      <c r="D12" s="149">
        <v>710855250</v>
      </c>
      <c r="E12" s="149"/>
      <c r="F12" s="149"/>
      <c r="G12" s="149">
        <v>69022632</v>
      </c>
      <c r="H12" s="149"/>
      <c r="I12" s="149">
        <f t="shared" si="0"/>
        <v>779877882</v>
      </c>
      <c r="J12" s="144">
        <v>295364707</v>
      </c>
      <c r="K12" s="144"/>
      <c r="L12" s="144"/>
      <c r="M12" s="144">
        <v>22493584</v>
      </c>
      <c r="N12" s="144"/>
      <c r="O12" s="144">
        <f>SUM(J12:N12)</f>
        <v>317858291</v>
      </c>
      <c r="P12" s="145">
        <f t="shared" si="1"/>
        <v>0.40757443996853854</v>
      </c>
    </row>
    <row r="13" spans="1:16" s="128" customFormat="1" x14ac:dyDescent="0.25">
      <c r="A13" s="256" t="s">
        <v>735</v>
      </c>
      <c r="B13" s="256"/>
      <c r="C13" s="177">
        <f>SUM(C10:C12)</f>
        <v>4774948187</v>
      </c>
      <c r="D13" s="177">
        <f>SUM(D10:D12)</f>
        <v>1531104907</v>
      </c>
      <c r="E13" s="177">
        <f t="shared" ref="E13:O13" si="2">SUM(E10:E12)</f>
        <v>0</v>
      </c>
      <c r="F13" s="177">
        <f t="shared" si="2"/>
        <v>0</v>
      </c>
      <c r="G13" s="177">
        <f t="shared" si="2"/>
        <v>941901670</v>
      </c>
      <c r="H13" s="177">
        <f t="shared" si="2"/>
        <v>2340846421</v>
      </c>
      <c r="I13" s="177">
        <f t="shared" si="2"/>
        <v>4813852998</v>
      </c>
      <c r="J13" s="155">
        <f t="shared" si="2"/>
        <v>465177110</v>
      </c>
      <c r="K13" s="155">
        <f t="shared" si="2"/>
        <v>0</v>
      </c>
      <c r="L13" s="155">
        <f t="shared" si="2"/>
        <v>0</v>
      </c>
      <c r="M13" s="155">
        <f t="shared" si="2"/>
        <v>52847863</v>
      </c>
      <c r="N13" s="155">
        <f t="shared" si="2"/>
        <v>63152134</v>
      </c>
      <c r="O13" s="155">
        <f t="shared" si="2"/>
        <v>581177107</v>
      </c>
      <c r="P13" s="257">
        <f t="shared" si="1"/>
        <v>0.12073013181778926</v>
      </c>
    </row>
    <row r="14" spans="1:16" x14ac:dyDescent="0.25">
      <c r="A14" s="258" t="s">
        <v>736</v>
      </c>
      <c r="B14" s="204" t="s">
        <v>737</v>
      </c>
      <c r="C14" s="149">
        <v>43799930</v>
      </c>
      <c r="D14" s="149">
        <v>43799930</v>
      </c>
      <c r="E14" s="149"/>
      <c r="F14" s="149"/>
      <c r="G14" s="149"/>
      <c r="H14" s="149"/>
      <c r="I14" s="149">
        <f t="shared" si="0"/>
        <v>43799930</v>
      </c>
      <c r="J14" s="144">
        <v>11577371</v>
      </c>
      <c r="K14" s="144"/>
      <c r="L14" s="144"/>
      <c r="M14" s="144"/>
      <c r="N14" s="144"/>
      <c r="O14" s="144">
        <f t="shared" ref="O14:O26" si="3">SUM(J14:N14)</f>
        <v>11577371</v>
      </c>
      <c r="P14" s="145">
        <f t="shared" si="1"/>
        <v>0.2643239612483399</v>
      </c>
    </row>
    <row r="15" spans="1:16" x14ac:dyDescent="0.25">
      <c r="A15" s="223"/>
      <c r="B15" s="204" t="s">
        <v>738</v>
      </c>
      <c r="C15" s="149">
        <v>68372466</v>
      </c>
      <c r="D15" s="149">
        <v>69872466</v>
      </c>
      <c r="E15" s="149"/>
      <c r="F15" s="149"/>
      <c r="G15" s="149"/>
      <c r="H15" s="149"/>
      <c r="I15" s="149">
        <f t="shared" si="0"/>
        <v>69872466</v>
      </c>
      <c r="J15" s="144">
        <v>27999215</v>
      </c>
      <c r="K15" s="144"/>
      <c r="L15" s="144"/>
      <c r="M15" s="144"/>
      <c r="N15" s="144"/>
      <c r="O15" s="144">
        <f t="shared" si="3"/>
        <v>27999215</v>
      </c>
      <c r="P15" s="145">
        <f t="shared" si="1"/>
        <v>0.40071886113193717</v>
      </c>
    </row>
    <row r="16" spans="1:16" x14ac:dyDescent="0.25">
      <c r="A16" s="223"/>
      <c r="B16" s="204" t="s">
        <v>739</v>
      </c>
      <c r="C16" s="149">
        <v>1828303885.0000002</v>
      </c>
      <c r="D16" s="149">
        <v>550184541</v>
      </c>
      <c r="E16" s="259">
        <v>18000000</v>
      </c>
      <c r="F16" s="149"/>
      <c r="G16" s="149">
        <v>21000000</v>
      </c>
      <c r="H16" s="149">
        <v>1338636386.75</v>
      </c>
      <c r="I16" s="149">
        <f t="shared" si="0"/>
        <v>1927820927.75</v>
      </c>
      <c r="J16" s="144">
        <v>226612055</v>
      </c>
      <c r="K16" s="144">
        <v>79200</v>
      </c>
      <c r="L16" s="144"/>
      <c r="M16" s="144">
        <v>0</v>
      </c>
      <c r="N16" s="144">
        <v>173391715</v>
      </c>
      <c r="O16" s="144">
        <f t="shared" si="3"/>
        <v>400082970</v>
      </c>
      <c r="P16" s="145">
        <f t="shared" si="1"/>
        <v>0.2075311893553024</v>
      </c>
    </row>
    <row r="17" spans="1:16" x14ac:dyDescent="0.25">
      <c r="A17" s="223"/>
      <c r="B17" s="204" t="s">
        <v>740</v>
      </c>
      <c r="C17" s="149">
        <v>286987722</v>
      </c>
      <c r="D17" s="149">
        <v>279987722</v>
      </c>
      <c r="E17" s="259"/>
      <c r="F17" s="149"/>
      <c r="G17" s="149">
        <v>13160741</v>
      </c>
      <c r="H17" s="149">
        <v>61252619.999999993</v>
      </c>
      <c r="I17" s="149">
        <f t="shared" si="0"/>
        <v>354401083</v>
      </c>
      <c r="J17" s="144">
        <v>124970364</v>
      </c>
      <c r="K17" s="144"/>
      <c r="L17" s="144"/>
      <c r="M17" s="144">
        <v>3025783</v>
      </c>
      <c r="N17" s="144">
        <v>1168818</v>
      </c>
      <c r="O17" s="144">
        <f t="shared" si="3"/>
        <v>129164965</v>
      </c>
      <c r="P17" s="145">
        <f t="shared" si="1"/>
        <v>0.36445984844803647</v>
      </c>
    </row>
    <row r="18" spans="1:16" x14ac:dyDescent="0.25">
      <c r="A18" s="223"/>
      <c r="B18" s="204" t="s">
        <v>741</v>
      </c>
      <c r="C18" s="149">
        <v>1640197161</v>
      </c>
      <c r="D18" s="149">
        <v>1284366769</v>
      </c>
      <c r="E18" s="259"/>
      <c r="F18" s="149"/>
      <c r="G18" s="149">
        <v>62757357</v>
      </c>
      <c r="H18" s="149">
        <v>239906095</v>
      </c>
      <c r="I18" s="149">
        <f t="shared" si="0"/>
        <v>1587030221</v>
      </c>
      <c r="J18" s="144">
        <v>498506222</v>
      </c>
      <c r="K18" s="144"/>
      <c r="L18" s="144"/>
      <c r="M18" s="144">
        <v>15050912</v>
      </c>
      <c r="N18" s="144">
        <v>44401047</v>
      </c>
      <c r="O18" s="144">
        <f t="shared" si="3"/>
        <v>557958181</v>
      </c>
      <c r="P18" s="145">
        <f t="shared" si="1"/>
        <v>0.35157375935061036</v>
      </c>
    </row>
    <row r="19" spans="1:16" x14ac:dyDescent="0.25">
      <c r="A19" s="223"/>
      <c r="B19" s="204" t="s">
        <v>742</v>
      </c>
      <c r="C19" s="149">
        <v>1648506984</v>
      </c>
      <c r="D19" s="149">
        <v>1163951435</v>
      </c>
      <c r="E19" s="259"/>
      <c r="F19" s="149"/>
      <c r="G19" s="149">
        <v>327949110</v>
      </c>
      <c r="H19" s="149">
        <v>146755764</v>
      </c>
      <c r="I19" s="149">
        <f t="shared" si="0"/>
        <v>1638656309</v>
      </c>
      <c r="J19" s="144">
        <v>718457755</v>
      </c>
      <c r="K19" s="144"/>
      <c r="L19" s="144"/>
      <c r="M19" s="144">
        <v>17286874</v>
      </c>
      <c r="N19" s="144">
        <v>3906212</v>
      </c>
      <c r="O19" s="144">
        <f t="shared" si="3"/>
        <v>739650841</v>
      </c>
      <c r="P19" s="145">
        <f t="shared" si="1"/>
        <v>0.45137643381202763</v>
      </c>
    </row>
    <row r="20" spans="1:16" x14ac:dyDescent="0.25">
      <c r="A20" s="223"/>
      <c r="B20" s="204" t="s">
        <v>743</v>
      </c>
      <c r="C20" s="149">
        <v>368141862.19999999</v>
      </c>
      <c r="D20" s="149">
        <v>301782281</v>
      </c>
      <c r="E20" s="259"/>
      <c r="F20" s="149"/>
      <c r="G20" s="149">
        <v>57839825</v>
      </c>
      <c r="H20" s="149">
        <v>61865146.200000003</v>
      </c>
      <c r="I20" s="149">
        <f t="shared" si="0"/>
        <v>421487252.19999999</v>
      </c>
      <c r="J20" s="144">
        <v>104915789</v>
      </c>
      <c r="K20" s="144"/>
      <c r="L20" s="144"/>
      <c r="M20" s="144">
        <v>22838314</v>
      </c>
      <c r="N20" s="144">
        <v>0</v>
      </c>
      <c r="O20" s="144">
        <f t="shared" si="3"/>
        <v>127754103</v>
      </c>
      <c r="P20" s="145">
        <f t="shared" si="1"/>
        <v>0.30310312431318653</v>
      </c>
    </row>
    <row r="21" spans="1:16" x14ac:dyDescent="0.25">
      <c r="A21" s="223"/>
      <c r="B21" s="204" t="s">
        <v>744</v>
      </c>
      <c r="C21" s="149">
        <v>108996814</v>
      </c>
      <c r="D21" s="149">
        <v>111212426</v>
      </c>
      <c r="E21" s="259"/>
      <c r="F21" s="149"/>
      <c r="G21" s="149"/>
      <c r="H21" s="149"/>
      <c r="I21" s="149">
        <f t="shared" si="0"/>
        <v>111212426</v>
      </c>
      <c r="J21" s="144">
        <v>57953507</v>
      </c>
      <c r="K21" s="144"/>
      <c r="L21" s="144"/>
      <c r="M21" s="144"/>
      <c r="N21" s="144"/>
      <c r="O21" s="144">
        <f t="shared" si="3"/>
        <v>57953507</v>
      </c>
      <c r="P21" s="145">
        <f t="shared" si="1"/>
        <v>0.52110640046643708</v>
      </c>
    </row>
    <row r="22" spans="1:16" x14ac:dyDescent="0.25">
      <c r="A22" s="223"/>
      <c r="B22" s="204" t="s">
        <v>745</v>
      </c>
      <c r="C22" s="149">
        <v>2791111697.5</v>
      </c>
      <c r="D22" s="149">
        <v>661620152</v>
      </c>
      <c r="E22" s="259">
        <v>184946041</v>
      </c>
      <c r="F22" s="149"/>
      <c r="G22" s="149">
        <v>1487278546.5</v>
      </c>
      <c r="H22" s="149">
        <v>852897486</v>
      </c>
      <c r="I22" s="149">
        <f t="shared" si="0"/>
        <v>3186742225.5</v>
      </c>
      <c r="J22" s="144">
        <v>322797496</v>
      </c>
      <c r="K22" s="144">
        <v>5760077</v>
      </c>
      <c r="L22" s="144"/>
      <c r="M22" s="144">
        <v>89096796</v>
      </c>
      <c r="N22" s="144">
        <v>222676141</v>
      </c>
      <c r="O22" s="144">
        <f t="shared" si="3"/>
        <v>640330510</v>
      </c>
      <c r="P22" s="145">
        <f t="shared" si="1"/>
        <v>0.20093577223665529</v>
      </c>
    </row>
    <row r="23" spans="1:16" x14ac:dyDescent="0.25">
      <c r="A23" s="223"/>
      <c r="B23" s="204" t="s">
        <v>746</v>
      </c>
      <c r="C23" s="149">
        <v>414268215</v>
      </c>
      <c r="D23" s="149">
        <v>368556275</v>
      </c>
      <c r="E23" s="259"/>
      <c r="F23" s="149"/>
      <c r="G23" s="149">
        <v>89908225</v>
      </c>
      <c r="H23" s="149"/>
      <c r="I23" s="149">
        <f t="shared" si="0"/>
        <v>458464500</v>
      </c>
      <c r="J23" s="144">
        <v>125428364</v>
      </c>
      <c r="K23" s="144"/>
      <c r="L23" s="144"/>
      <c r="M23" s="144">
        <v>16861406</v>
      </c>
      <c r="N23" s="144"/>
      <c r="O23" s="144">
        <f t="shared" si="3"/>
        <v>142289770</v>
      </c>
      <c r="P23" s="145">
        <f t="shared" si="1"/>
        <v>0.31036158742934294</v>
      </c>
    </row>
    <row r="24" spans="1:16" x14ac:dyDescent="0.25">
      <c r="A24" s="223"/>
      <c r="B24" s="204" t="s">
        <v>747</v>
      </c>
      <c r="C24" s="149">
        <v>1363416363.2865</v>
      </c>
      <c r="D24" s="149">
        <v>563665171</v>
      </c>
      <c r="E24" s="259"/>
      <c r="F24" s="149"/>
      <c r="G24" s="149">
        <v>476894362.12649995</v>
      </c>
      <c r="H24" s="149">
        <v>661654782.66030002</v>
      </c>
      <c r="I24" s="149">
        <f t="shared" si="0"/>
        <v>1702214315.7867999</v>
      </c>
      <c r="J24" s="144">
        <v>283530520</v>
      </c>
      <c r="K24" s="144"/>
      <c r="L24" s="144"/>
      <c r="M24" s="144">
        <v>79141362</v>
      </c>
      <c r="N24" s="144">
        <v>125629982</v>
      </c>
      <c r="O24" s="144">
        <f t="shared" si="3"/>
        <v>488301864</v>
      </c>
      <c r="P24" s="145">
        <f t="shared" si="1"/>
        <v>0.28686274076733775</v>
      </c>
    </row>
    <row r="25" spans="1:16" x14ac:dyDescent="0.25">
      <c r="A25" s="223"/>
      <c r="B25" s="204" t="s">
        <v>748</v>
      </c>
      <c r="C25" s="149">
        <v>788167894.80259991</v>
      </c>
      <c r="D25" s="149">
        <v>253112171</v>
      </c>
      <c r="E25" s="259"/>
      <c r="F25" s="149"/>
      <c r="G25" s="149">
        <v>99161496</v>
      </c>
      <c r="H25" s="149">
        <v>4615644706.2230988</v>
      </c>
      <c r="I25" s="149">
        <f t="shared" si="0"/>
        <v>4967918373.2230988</v>
      </c>
      <c r="J25" s="144">
        <v>111980683</v>
      </c>
      <c r="K25" s="144"/>
      <c r="L25" s="144"/>
      <c r="M25" s="144">
        <v>20280768</v>
      </c>
      <c r="N25" s="144">
        <v>95156382</v>
      </c>
      <c r="O25" s="144">
        <f t="shared" si="3"/>
        <v>227417833</v>
      </c>
      <c r="P25" s="145">
        <f t="shared" si="1"/>
        <v>4.5777288577399732E-2</v>
      </c>
    </row>
    <row r="26" spans="1:16" x14ac:dyDescent="0.25">
      <c r="A26" s="223"/>
      <c r="B26" s="204" t="s">
        <v>749</v>
      </c>
      <c r="C26" s="149">
        <v>1538065439</v>
      </c>
      <c r="D26" s="149">
        <v>758079287</v>
      </c>
      <c r="E26" s="259"/>
      <c r="F26" s="149">
        <v>198492398</v>
      </c>
      <c r="G26" s="149">
        <v>89505518.769999996</v>
      </c>
      <c r="H26" s="149">
        <v>1270535774.2950001</v>
      </c>
      <c r="I26" s="149">
        <f t="shared" si="0"/>
        <v>2316612978.0650001</v>
      </c>
      <c r="J26" s="144">
        <v>292075781</v>
      </c>
      <c r="K26" s="144"/>
      <c r="L26" s="144">
        <v>14213155</v>
      </c>
      <c r="M26" s="144">
        <v>14961240</v>
      </c>
      <c r="N26" s="144">
        <v>62921711</v>
      </c>
      <c r="O26" s="144">
        <f t="shared" si="3"/>
        <v>384171887</v>
      </c>
      <c r="P26" s="145">
        <f t="shared" si="1"/>
        <v>0.16583343469002218</v>
      </c>
    </row>
    <row r="27" spans="1:16" s="128" customFormat="1" x14ac:dyDescent="0.25">
      <c r="A27" s="237" t="s">
        <v>750</v>
      </c>
      <c r="B27" s="260"/>
      <c r="C27" s="177">
        <f t="shared" ref="C27:O27" si="4">SUM(C14:C26)</f>
        <v>12888336433.789101</v>
      </c>
      <c r="D27" s="177">
        <f t="shared" si="4"/>
        <v>6410190626</v>
      </c>
      <c r="E27" s="177">
        <f t="shared" si="4"/>
        <v>202946041</v>
      </c>
      <c r="F27" s="177">
        <f t="shared" si="4"/>
        <v>198492398</v>
      </c>
      <c r="G27" s="177">
        <f t="shared" si="4"/>
        <v>2725455181.3965001</v>
      </c>
      <c r="H27" s="177">
        <f t="shared" si="4"/>
        <v>9249148761.1283989</v>
      </c>
      <c r="I27" s="177">
        <f t="shared" si="4"/>
        <v>18786233007.524899</v>
      </c>
      <c r="J27" s="155">
        <f t="shared" si="4"/>
        <v>2906805122</v>
      </c>
      <c r="K27" s="155">
        <f t="shared" si="4"/>
        <v>5839277</v>
      </c>
      <c r="L27" s="155">
        <f t="shared" si="4"/>
        <v>14213155</v>
      </c>
      <c r="M27" s="155">
        <f t="shared" si="4"/>
        <v>278543455</v>
      </c>
      <c r="N27" s="155">
        <f t="shared" si="4"/>
        <v>729252008</v>
      </c>
      <c r="O27" s="155">
        <f t="shared" si="4"/>
        <v>3934653017</v>
      </c>
      <c r="P27" s="257">
        <f t="shared" si="1"/>
        <v>0.20944342675958291</v>
      </c>
    </row>
    <row r="28" spans="1:16" x14ac:dyDescent="0.25">
      <c r="A28" s="258" t="s">
        <v>751</v>
      </c>
      <c r="B28" s="204" t="s">
        <v>752</v>
      </c>
      <c r="C28" s="149">
        <v>10815010740.115801</v>
      </c>
      <c r="D28" s="149">
        <v>9472029965</v>
      </c>
      <c r="E28" s="149"/>
      <c r="F28" s="149"/>
      <c r="G28" s="149">
        <v>1153738426.575</v>
      </c>
      <c r="H28" s="149">
        <v>598178182.1157999</v>
      </c>
      <c r="I28" s="149">
        <f t="shared" si="0"/>
        <v>11223946573.6908</v>
      </c>
      <c r="J28" s="144">
        <v>4448490703</v>
      </c>
      <c r="K28" s="144"/>
      <c r="L28" s="144"/>
      <c r="M28" s="144">
        <v>279268015</v>
      </c>
      <c r="N28" s="144">
        <v>233279030</v>
      </c>
      <c r="O28" s="144">
        <f t="shared" ref="O28:O33" si="5">SUM(J28:N28)</f>
        <v>4961037748</v>
      </c>
      <c r="P28" s="145">
        <f t="shared" si="1"/>
        <v>0.44200475433737291</v>
      </c>
    </row>
    <row r="29" spans="1:16" x14ac:dyDescent="0.25">
      <c r="A29" s="223"/>
      <c r="B29" s="204" t="s">
        <v>753</v>
      </c>
      <c r="C29" s="149">
        <v>7637028997.0200005</v>
      </c>
      <c r="D29" s="149">
        <v>6787788398</v>
      </c>
      <c r="E29" s="149"/>
      <c r="F29" s="149"/>
      <c r="G29" s="149">
        <v>515419301.01999998</v>
      </c>
      <c r="H29" s="149">
        <v>408350800.00000006</v>
      </c>
      <c r="I29" s="149">
        <f t="shared" si="0"/>
        <v>7711558499.0200005</v>
      </c>
      <c r="J29" s="144">
        <v>2779874067</v>
      </c>
      <c r="K29" s="144"/>
      <c r="L29" s="144"/>
      <c r="M29" s="144">
        <v>65803320</v>
      </c>
      <c r="N29" s="144">
        <v>30715022</v>
      </c>
      <c r="O29" s="144">
        <f t="shared" si="5"/>
        <v>2876392409</v>
      </c>
      <c r="P29" s="145">
        <f t="shared" si="1"/>
        <v>0.37299754768968391</v>
      </c>
    </row>
    <row r="30" spans="1:16" s="151" customFormat="1" x14ac:dyDescent="0.25">
      <c r="A30" s="240"/>
      <c r="B30" s="198" t="s">
        <v>754</v>
      </c>
      <c r="C30" s="149">
        <v>17530271842</v>
      </c>
      <c r="D30" s="149">
        <v>17410426618</v>
      </c>
      <c r="E30" s="149">
        <v>318695743</v>
      </c>
      <c r="F30" s="149"/>
      <c r="G30" s="149">
        <v>90150927</v>
      </c>
      <c r="H30" s="149"/>
      <c r="I30" s="149">
        <v>17819273288</v>
      </c>
      <c r="J30" s="149">
        <v>7375799004</v>
      </c>
      <c r="K30" s="149">
        <v>135179654</v>
      </c>
      <c r="L30" s="149"/>
      <c r="M30" s="149">
        <v>6734212</v>
      </c>
      <c r="N30" s="149"/>
      <c r="O30" s="149">
        <v>7517712870</v>
      </c>
      <c r="P30" s="150">
        <v>0.42188661392059346</v>
      </c>
    </row>
    <row r="31" spans="1:16" x14ac:dyDescent="0.25">
      <c r="A31" s="223"/>
      <c r="B31" s="204" t="s">
        <v>755</v>
      </c>
      <c r="C31" s="149">
        <v>6364009464.7324009</v>
      </c>
      <c r="D31" s="149">
        <v>5653300510</v>
      </c>
      <c r="E31" s="149"/>
      <c r="F31" s="149"/>
      <c r="G31" s="149">
        <v>14573415</v>
      </c>
      <c r="H31" s="149">
        <v>752224233.7323997</v>
      </c>
      <c r="I31" s="149">
        <f t="shared" si="0"/>
        <v>6420098158.7323999</v>
      </c>
      <c r="J31" s="144">
        <v>2924963392</v>
      </c>
      <c r="K31" s="144"/>
      <c r="L31" s="144"/>
      <c r="M31" s="144">
        <v>527988</v>
      </c>
      <c r="N31" s="144">
        <v>110477857.02857143</v>
      </c>
      <c r="O31" s="144">
        <f t="shared" si="5"/>
        <v>3035969237.0285716</v>
      </c>
      <c r="P31" s="145">
        <f t="shared" si="1"/>
        <v>0.47288517433322247</v>
      </c>
    </row>
    <row r="32" spans="1:16" x14ac:dyDescent="0.25">
      <c r="A32" s="223"/>
      <c r="B32" s="204" t="s">
        <v>756</v>
      </c>
      <c r="C32" s="149">
        <v>72347939</v>
      </c>
      <c r="D32" s="149">
        <v>72347939</v>
      </c>
      <c r="E32" s="149"/>
      <c r="F32" s="149"/>
      <c r="G32" s="149">
        <v>32571595</v>
      </c>
      <c r="H32" s="149"/>
      <c r="I32" s="149">
        <f t="shared" si="0"/>
        <v>104919534</v>
      </c>
      <c r="J32" s="144">
        <v>16975510</v>
      </c>
      <c r="K32" s="144"/>
      <c r="L32" s="144"/>
      <c r="M32" s="144">
        <v>5653452</v>
      </c>
      <c r="N32" s="144"/>
      <c r="O32" s="144">
        <f t="shared" si="5"/>
        <v>22628962</v>
      </c>
      <c r="P32" s="145">
        <f t="shared" si="1"/>
        <v>0.21567920803003185</v>
      </c>
    </row>
    <row r="33" spans="1:16" x14ac:dyDescent="0.25">
      <c r="A33" s="223"/>
      <c r="B33" s="204" t="s">
        <v>757</v>
      </c>
      <c r="C33" s="149">
        <v>12410865324</v>
      </c>
      <c r="D33" s="149">
        <v>11858865341</v>
      </c>
      <c r="E33" s="149">
        <v>38000000</v>
      </c>
      <c r="F33" s="149"/>
      <c r="G33" s="149">
        <v>162976888</v>
      </c>
      <c r="H33" s="149"/>
      <c r="I33" s="149">
        <f t="shared" si="0"/>
        <v>12059842229</v>
      </c>
      <c r="J33" s="144">
        <v>5627886659</v>
      </c>
      <c r="K33" s="144">
        <v>0</v>
      </c>
      <c r="L33" s="144"/>
      <c r="M33" s="144">
        <v>23100278</v>
      </c>
      <c r="N33" s="144"/>
      <c r="O33" s="144">
        <f t="shared" si="5"/>
        <v>5650986937</v>
      </c>
      <c r="P33" s="145">
        <f t="shared" si="1"/>
        <v>0.46857884454003995</v>
      </c>
    </row>
    <row r="34" spans="1:16" s="128" customFormat="1" x14ac:dyDescent="0.25">
      <c r="A34" s="237" t="s">
        <v>758</v>
      </c>
      <c r="B34" s="260"/>
      <c r="C34" s="177">
        <f t="shared" ref="C34:O34" si="6">SUM(C28:C33)</f>
        <v>54829534306.868202</v>
      </c>
      <c r="D34" s="177">
        <f t="shared" si="6"/>
        <v>51254758771</v>
      </c>
      <c r="E34" s="177">
        <f t="shared" si="6"/>
        <v>356695743</v>
      </c>
      <c r="F34" s="177">
        <f t="shared" si="6"/>
        <v>0</v>
      </c>
      <c r="G34" s="177">
        <f t="shared" si="6"/>
        <v>1969430552.595</v>
      </c>
      <c r="H34" s="177">
        <f t="shared" si="6"/>
        <v>1758753215.8481996</v>
      </c>
      <c r="I34" s="177">
        <f t="shared" si="6"/>
        <v>55339638282.443199</v>
      </c>
      <c r="J34" s="155">
        <f t="shared" si="6"/>
        <v>23173989335</v>
      </c>
      <c r="K34" s="155">
        <f t="shared" si="6"/>
        <v>135179654</v>
      </c>
      <c r="L34" s="155">
        <f t="shared" si="6"/>
        <v>0</v>
      </c>
      <c r="M34" s="155">
        <f t="shared" si="6"/>
        <v>381087265</v>
      </c>
      <c r="N34" s="155">
        <f t="shared" si="6"/>
        <v>374471909.02857143</v>
      </c>
      <c r="O34" s="155">
        <f t="shared" si="6"/>
        <v>24064728163.028572</v>
      </c>
      <c r="P34" s="257">
        <f t="shared" si="1"/>
        <v>0.43485517632418708</v>
      </c>
    </row>
    <row r="35" spans="1:16" s="151" customFormat="1" x14ac:dyDescent="0.25">
      <c r="A35" s="261" t="s">
        <v>759</v>
      </c>
      <c r="B35" s="198" t="s">
        <v>760</v>
      </c>
      <c r="C35" s="149">
        <v>86780607</v>
      </c>
      <c r="D35" s="149">
        <v>90924053</v>
      </c>
      <c r="E35" s="149"/>
      <c r="F35" s="149"/>
      <c r="G35" s="149">
        <v>5793504</v>
      </c>
      <c r="H35" s="149"/>
      <c r="I35" s="149">
        <f t="shared" si="0"/>
        <v>96717557</v>
      </c>
      <c r="J35" s="149">
        <v>14183461</v>
      </c>
      <c r="K35" s="149"/>
      <c r="L35" s="149"/>
      <c r="M35" s="149">
        <v>0</v>
      </c>
      <c r="N35" s="149"/>
      <c r="O35" s="149">
        <f t="shared" ref="O35:O40" si="7">SUM(J35:N35)</f>
        <v>14183461</v>
      </c>
      <c r="P35" s="150">
        <f t="shared" si="1"/>
        <v>0.14664825539379578</v>
      </c>
    </row>
    <row r="36" spans="1:16" x14ac:dyDescent="0.25">
      <c r="A36" s="223"/>
      <c r="B36" s="204" t="s">
        <v>761</v>
      </c>
      <c r="C36" s="149">
        <v>1642177250</v>
      </c>
      <c r="D36" s="149">
        <v>1630177250</v>
      </c>
      <c r="E36" s="149"/>
      <c r="F36" s="149"/>
      <c r="G36" s="149">
        <v>34902145</v>
      </c>
      <c r="H36" s="149"/>
      <c r="I36" s="149">
        <f t="shared" si="0"/>
        <v>1665079395</v>
      </c>
      <c r="J36" s="144">
        <v>69194920</v>
      </c>
      <c r="K36" s="144"/>
      <c r="L36" s="144"/>
      <c r="M36" s="144">
        <v>7150207</v>
      </c>
      <c r="N36" s="144"/>
      <c r="O36" s="144">
        <f t="shared" si="7"/>
        <v>76345127</v>
      </c>
      <c r="P36" s="145">
        <f t="shared" si="1"/>
        <v>4.5850742750918494E-2</v>
      </c>
    </row>
    <row r="37" spans="1:16" x14ac:dyDescent="0.25">
      <c r="A37" s="223"/>
      <c r="B37" s="204" t="s">
        <v>762</v>
      </c>
      <c r="C37" s="149">
        <v>2135030335</v>
      </c>
      <c r="D37" s="149">
        <v>2160030335</v>
      </c>
      <c r="E37" s="149"/>
      <c r="F37" s="149"/>
      <c r="G37" s="149">
        <v>14364664</v>
      </c>
      <c r="H37" s="149"/>
      <c r="I37" s="149">
        <f t="shared" si="0"/>
        <v>2174394999</v>
      </c>
      <c r="J37" s="144">
        <v>838934187</v>
      </c>
      <c r="K37" s="144"/>
      <c r="L37" s="144"/>
      <c r="M37" s="144">
        <v>13636868</v>
      </c>
      <c r="N37" s="144"/>
      <c r="O37" s="144">
        <f t="shared" si="7"/>
        <v>852571055</v>
      </c>
      <c r="P37" s="145">
        <f t="shared" si="1"/>
        <v>0.39209575785084849</v>
      </c>
    </row>
    <row r="38" spans="1:16" x14ac:dyDescent="0.25">
      <c r="A38" s="223"/>
      <c r="B38" s="204" t="s">
        <v>763</v>
      </c>
      <c r="C38" s="149">
        <v>2564477099</v>
      </c>
      <c r="D38" s="149">
        <v>2070650034</v>
      </c>
      <c r="E38" s="149">
        <v>489514837</v>
      </c>
      <c r="F38" s="149"/>
      <c r="G38" s="149">
        <v>8921542</v>
      </c>
      <c r="H38" s="149"/>
      <c r="I38" s="149">
        <f t="shared" si="0"/>
        <v>2569086413</v>
      </c>
      <c r="J38" s="144">
        <v>811069931</v>
      </c>
      <c r="K38" s="144">
        <v>135015233</v>
      </c>
      <c r="L38" s="144"/>
      <c r="M38" s="144">
        <v>3322603</v>
      </c>
      <c r="N38" s="144"/>
      <c r="O38" s="144">
        <f t="shared" si="7"/>
        <v>949407767</v>
      </c>
      <c r="P38" s="145">
        <f t="shared" si="1"/>
        <v>0.36955073297489743</v>
      </c>
    </row>
    <row r="39" spans="1:16" x14ac:dyDescent="0.25">
      <c r="A39" s="223"/>
      <c r="B39" s="204" t="s">
        <v>764</v>
      </c>
      <c r="C39" s="149">
        <v>609582068</v>
      </c>
      <c r="D39" s="149">
        <v>507462568</v>
      </c>
      <c r="E39" s="149"/>
      <c r="F39" s="149"/>
      <c r="G39" s="149">
        <v>22430545</v>
      </c>
      <c r="H39" s="149">
        <v>287083214</v>
      </c>
      <c r="I39" s="149">
        <f t="shared" si="0"/>
        <v>816976327</v>
      </c>
      <c r="J39" s="144">
        <v>55973704</v>
      </c>
      <c r="K39" s="144"/>
      <c r="L39" s="144"/>
      <c r="M39" s="144">
        <v>3581791</v>
      </c>
      <c r="N39" s="144">
        <v>29067148</v>
      </c>
      <c r="O39" s="144">
        <f t="shared" si="7"/>
        <v>88622643</v>
      </c>
      <c r="P39" s="145">
        <f t="shared" si="1"/>
        <v>0.108476390405863</v>
      </c>
    </row>
    <row r="40" spans="1:16" x14ac:dyDescent="0.25">
      <c r="A40" s="223"/>
      <c r="B40" s="198" t="s">
        <v>765</v>
      </c>
      <c r="C40" s="149">
        <v>6417885914</v>
      </c>
      <c r="D40" s="149">
        <v>6098137199</v>
      </c>
      <c r="E40" s="149">
        <v>321720847</v>
      </c>
      <c r="F40" s="149"/>
      <c r="G40" s="149">
        <v>30968487</v>
      </c>
      <c r="H40" s="149"/>
      <c r="I40" s="149">
        <f t="shared" si="0"/>
        <v>6450826533</v>
      </c>
      <c r="J40" s="144">
        <v>2759280933</v>
      </c>
      <c r="K40" s="144">
        <v>5954155</v>
      </c>
      <c r="L40" s="144"/>
      <c r="M40" s="144">
        <v>0</v>
      </c>
      <c r="N40" s="144"/>
      <c r="O40" s="144">
        <f t="shared" si="7"/>
        <v>2765235088</v>
      </c>
      <c r="P40" s="145">
        <f t="shared" si="1"/>
        <v>0.42866368733589383</v>
      </c>
    </row>
    <row r="41" spans="1:16" s="128" customFormat="1" x14ac:dyDescent="0.25">
      <c r="A41" s="237" t="s">
        <v>766</v>
      </c>
      <c r="B41" s="260"/>
      <c r="C41" s="177">
        <f>SUM(C35:C40)</f>
        <v>13455933273</v>
      </c>
      <c r="D41" s="177">
        <f t="shared" ref="D41:O41" si="8">SUM(D35:D40)</f>
        <v>12557381439</v>
      </c>
      <c r="E41" s="177">
        <f t="shared" si="8"/>
        <v>811235684</v>
      </c>
      <c r="F41" s="177">
        <f t="shared" si="8"/>
        <v>0</v>
      </c>
      <c r="G41" s="177">
        <f t="shared" si="8"/>
        <v>117380887</v>
      </c>
      <c r="H41" s="177">
        <f t="shared" si="8"/>
        <v>287083214</v>
      </c>
      <c r="I41" s="177">
        <f t="shared" si="8"/>
        <v>13773081224</v>
      </c>
      <c r="J41" s="155">
        <f t="shared" si="8"/>
        <v>4548637136</v>
      </c>
      <c r="K41" s="155">
        <f t="shared" si="8"/>
        <v>140969388</v>
      </c>
      <c r="L41" s="155">
        <f t="shared" si="8"/>
        <v>0</v>
      </c>
      <c r="M41" s="155">
        <f t="shared" si="8"/>
        <v>27691469</v>
      </c>
      <c r="N41" s="155">
        <f t="shared" si="8"/>
        <v>29067148</v>
      </c>
      <c r="O41" s="155">
        <f t="shared" si="8"/>
        <v>4746365141</v>
      </c>
      <c r="P41" s="257">
        <f t="shared" si="1"/>
        <v>0.34461171496827586</v>
      </c>
    </row>
    <row r="42" spans="1:16" s="151" customFormat="1" x14ac:dyDescent="0.25">
      <c r="A42" s="262" t="s">
        <v>563</v>
      </c>
      <c r="B42" s="263"/>
      <c r="C42" s="264"/>
      <c r="D42" s="264"/>
      <c r="E42" s="264"/>
      <c r="F42" s="149"/>
      <c r="G42" s="264"/>
      <c r="H42" s="264"/>
      <c r="I42" s="264"/>
      <c r="J42" s="264"/>
      <c r="K42" s="264"/>
      <c r="L42" s="264"/>
      <c r="M42" s="264"/>
      <c r="N42" s="264"/>
      <c r="O42" s="264">
        <f>+'Mapa II_ Despesas por Economica'!K146</f>
        <v>831352834</v>
      </c>
      <c r="P42" s="265"/>
    </row>
    <row r="43" spans="1:16" x14ac:dyDescent="0.25">
      <c r="A43" s="266" t="s">
        <v>7</v>
      </c>
      <c r="B43" s="267"/>
      <c r="C43" s="268">
        <f>SUM(C41,C34,C27,C13)</f>
        <v>85948752200.657303</v>
      </c>
      <c r="D43" s="268">
        <f t="shared" ref="D43:N43" si="9">SUM(D41,D34,D27,D13)</f>
        <v>71753435743</v>
      </c>
      <c r="E43" s="268">
        <f t="shared" si="9"/>
        <v>1370877468</v>
      </c>
      <c r="F43" s="268">
        <f t="shared" si="9"/>
        <v>198492398</v>
      </c>
      <c r="G43" s="268">
        <f t="shared" si="9"/>
        <v>5754168290.9914999</v>
      </c>
      <c r="H43" s="268">
        <f t="shared" si="9"/>
        <v>13635831611.976599</v>
      </c>
      <c r="I43" s="268">
        <f t="shared" si="9"/>
        <v>92712805511.968109</v>
      </c>
      <c r="J43" s="268">
        <f t="shared" si="9"/>
        <v>31094608703</v>
      </c>
      <c r="K43" s="268">
        <f t="shared" si="9"/>
        <v>281988319</v>
      </c>
      <c r="L43" s="268">
        <f t="shared" si="9"/>
        <v>14213155</v>
      </c>
      <c r="M43" s="268">
        <f t="shared" si="9"/>
        <v>740170052</v>
      </c>
      <c r="N43" s="268">
        <f t="shared" si="9"/>
        <v>1195943199.0285714</v>
      </c>
      <c r="O43" s="268">
        <f>SUM(O41,O34,O27,O13,O42)</f>
        <v>34158276262.028572</v>
      </c>
      <c r="P43" s="244">
        <f t="shared" si="1"/>
        <v>0.36843104977142721</v>
      </c>
    </row>
  </sheetData>
  <mergeCells count="19">
    <mergeCell ref="N7:N8"/>
    <mergeCell ref="O7:O8"/>
    <mergeCell ref="A42:B42"/>
    <mergeCell ref="H7:H8"/>
    <mergeCell ref="I7:I8"/>
    <mergeCell ref="J7:J8"/>
    <mergeCell ref="K7:K8"/>
    <mergeCell ref="L7:L8"/>
    <mergeCell ref="M7:M8"/>
    <mergeCell ref="A1:B5"/>
    <mergeCell ref="A6:B8"/>
    <mergeCell ref="C6:C8"/>
    <mergeCell ref="D6:I6"/>
    <mergeCell ref="J6:O6"/>
    <mergeCell ref="P6:P8"/>
    <mergeCell ref="D7:D8"/>
    <mergeCell ref="E7:E8"/>
    <mergeCell ref="F7:F8"/>
    <mergeCell ref="G7:G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fitToWidth="3" fitToHeight="0" orientation="landscape" r:id="rId1"/>
  <colBreaks count="1" manualBreakCount="1">
    <brk id="9" max="44" man="1"/>
  </colBreaks>
  <ignoredErrors>
    <ignoredError sqref="I10:P26" formulaRange="1"/>
    <ignoredError sqref="I27:P42" formula="1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4"/>
  <sheetViews>
    <sheetView topLeftCell="I22" workbookViewId="0">
      <selection activeCell="A39" sqref="A39"/>
    </sheetView>
  </sheetViews>
  <sheetFormatPr defaultColWidth="8.5703125" defaultRowHeight="15" x14ac:dyDescent="0.25"/>
  <cols>
    <col min="1" max="1" width="77.28515625" bestFit="1" customWidth="1"/>
    <col min="2" max="14" width="16.7109375" customWidth="1"/>
    <col min="15" max="15" width="13.85546875" customWidth="1"/>
    <col min="16" max="17" width="13.42578125" bestFit="1" customWidth="1"/>
    <col min="18" max="18" width="14.42578125" bestFit="1" customWidth="1"/>
    <col min="19" max="26" width="8.5703125" customWidth="1"/>
  </cols>
  <sheetData>
    <row r="1" spans="1:39" s="134" customFormat="1" ht="14.45" customHeight="1" x14ac:dyDescent="0.25">
      <c r="A1" s="269"/>
      <c r="B1" s="269"/>
      <c r="C1" s="269"/>
      <c r="D1" s="269"/>
      <c r="E1" s="269"/>
      <c r="F1" s="269"/>
      <c r="G1" s="269"/>
      <c r="H1" s="269" t="s">
        <v>767</v>
      </c>
    </row>
    <row r="2" spans="1:39" s="134" customFormat="1" ht="14.45" customHeight="1" x14ac:dyDescent="0.25">
      <c r="A2" s="269"/>
      <c r="B2" s="269"/>
      <c r="C2" s="269"/>
      <c r="D2" s="269"/>
      <c r="E2" s="269"/>
      <c r="F2" s="269"/>
      <c r="G2" s="269"/>
      <c r="H2" s="269"/>
    </row>
    <row r="3" spans="1:39" s="134" customFormat="1" ht="14.45" customHeight="1" x14ac:dyDescent="0.25">
      <c r="A3" s="269"/>
      <c r="B3" s="269"/>
      <c r="C3" s="269"/>
      <c r="D3" s="269"/>
      <c r="E3" s="269"/>
      <c r="F3" s="269"/>
      <c r="G3" s="269"/>
      <c r="H3" s="269"/>
    </row>
    <row r="4" spans="1:39" s="134" customFormat="1" ht="15" customHeight="1" x14ac:dyDescent="0.25">
      <c r="A4" s="269"/>
      <c r="B4" s="269"/>
      <c r="C4" s="269"/>
      <c r="D4" s="269"/>
      <c r="E4" s="269"/>
      <c r="F4" s="269"/>
      <c r="G4" s="269"/>
      <c r="H4" s="269"/>
    </row>
    <row r="5" spans="1:39" s="134" customFormat="1" ht="15" customHeight="1" x14ac:dyDescent="0.25">
      <c r="A5" s="269"/>
      <c r="B5" s="269"/>
      <c r="C5" s="269"/>
      <c r="D5" s="269"/>
      <c r="E5" s="269"/>
      <c r="F5" s="269"/>
      <c r="G5" s="269"/>
      <c r="H5" s="269"/>
    </row>
    <row r="6" spans="1:39" ht="7.5" customHeight="1" x14ac:dyDescent="0.25">
      <c r="A6" s="270"/>
      <c r="B6" s="270"/>
      <c r="C6" s="270"/>
      <c r="D6" s="270"/>
      <c r="E6" s="270"/>
      <c r="F6" s="270"/>
      <c r="G6" s="270"/>
      <c r="H6" s="270"/>
      <c r="I6" s="134"/>
      <c r="J6" s="134"/>
      <c r="K6" s="134"/>
      <c r="L6" s="134"/>
      <c r="M6" s="134"/>
      <c r="N6" s="134"/>
      <c r="O6" s="134"/>
      <c r="P6" s="134"/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</row>
    <row r="7" spans="1:39" ht="22.5" customHeight="1" x14ac:dyDescent="0.25">
      <c r="A7" s="271" t="s">
        <v>768</v>
      </c>
      <c r="B7" s="272" t="s">
        <v>769</v>
      </c>
      <c r="C7" s="17" t="s">
        <v>411</v>
      </c>
      <c r="D7" s="18"/>
      <c r="E7" s="18"/>
      <c r="F7" s="18"/>
      <c r="G7" s="18"/>
      <c r="H7" s="19"/>
      <c r="I7" s="273" t="s">
        <v>395</v>
      </c>
      <c r="J7" s="274"/>
      <c r="K7" s="274"/>
      <c r="L7" s="274"/>
      <c r="M7" s="274"/>
      <c r="N7" s="274"/>
      <c r="O7" s="275"/>
    </row>
    <row r="8" spans="1:39" ht="33" customHeight="1" x14ac:dyDescent="0.25">
      <c r="A8" s="276"/>
      <c r="B8" s="276"/>
      <c r="C8" s="272" t="s">
        <v>770</v>
      </c>
      <c r="D8" s="272" t="s">
        <v>771</v>
      </c>
      <c r="E8" s="272" t="s">
        <v>772</v>
      </c>
      <c r="F8" s="272" t="s">
        <v>773</v>
      </c>
      <c r="G8" s="272" t="s">
        <v>774</v>
      </c>
      <c r="H8" s="272" t="s">
        <v>775</v>
      </c>
      <c r="I8" s="272" t="s">
        <v>770</v>
      </c>
      <c r="J8" s="272" t="s">
        <v>771</v>
      </c>
      <c r="K8" s="272" t="s">
        <v>772</v>
      </c>
      <c r="L8" s="272" t="s">
        <v>773</v>
      </c>
      <c r="M8" s="272" t="s">
        <v>774</v>
      </c>
      <c r="N8" s="272" t="s">
        <v>776</v>
      </c>
      <c r="O8" s="272" t="s">
        <v>777</v>
      </c>
    </row>
    <row r="9" spans="1:39" ht="14.45" customHeight="1" x14ac:dyDescent="0.25">
      <c r="A9" s="277"/>
      <c r="B9" s="277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</row>
    <row r="10" spans="1:39" x14ac:dyDescent="0.25">
      <c r="A10" s="86" t="s">
        <v>778</v>
      </c>
      <c r="B10" s="87"/>
      <c r="C10" s="279"/>
      <c r="D10" s="279"/>
      <c r="E10" s="279"/>
      <c r="F10" s="279"/>
      <c r="G10" s="279"/>
      <c r="H10" s="280"/>
      <c r="I10" s="281"/>
      <c r="J10" s="279"/>
      <c r="K10" s="279"/>
      <c r="L10" s="279"/>
      <c r="M10" s="279"/>
      <c r="N10" s="279"/>
      <c r="O10" s="282"/>
    </row>
    <row r="11" spans="1:39" s="151" customFormat="1" x14ac:dyDescent="0.25">
      <c r="A11" s="148" t="s">
        <v>565</v>
      </c>
      <c r="B11" s="149">
        <v>253744371</v>
      </c>
      <c r="C11" s="149"/>
      <c r="D11" s="149">
        <v>266067305</v>
      </c>
      <c r="E11" s="149"/>
      <c r="F11" s="149"/>
      <c r="G11" s="149">
        <f>D11+E11+F11</f>
        <v>266067305</v>
      </c>
      <c r="H11" s="149">
        <f>+C11+D11+E11+F11</f>
        <v>266067305</v>
      </c>
      <c r="I11" s="149"/>
      <c r="J11" s="149">
        <v>127651561</v>
      </c>
      <c r="K11" s="149"/>
      <c r="L11" s="149"/>
      <c r="M11" s="149">
        <f>J11+K11+L11</f>
        <v>127651561</v>
      </c>
      <c r="N11" s="149">
        <f>+I11+J11+K11+L11</f>
        <v>127651561</v>
      </c>
      <c r="O11" s="150">
        <f t="shared" ref="O11:O43" si="0">+M11/G11</f>
        <v>0.47977169160261912</v>
      </c>
    </row>
    <row r="12" spans="1:39" s="151" customFormat="1" x14ac:dyDescent="0.25">
      <c r="A12" s="148" t="s">
        <v>566</v>
      </c>
      <c r="B12" s="149">
        <v>1170329912</v>
      </c>
      <c r="C12" s="149"/>
      <c r="D12" s="149">
        <v>198097304</v>
      </c>
      <c r="E12" s="149">
        <v>972232608</v>
      </c>
      <c r="F12" s="149"/>
      <c r="G12" s="149">
        <f t="shared" ref="G12:G41" si="1">D12+E12+F12</f>
        <v>1170329912</v>
      </c>
      <c r="H12" s="149">
        <f t="shared" ref="H12:H41" si="2">+C12+D12+E12+F12</f>
        <v>1170329912</v>
      </c>
      <c r="I12" s="149"/>
      <c r="J12" s="149">
        <v>63353933</v>
      </c>
      <c r="K12" s="149">
        <v>417736334</v>
      </c>
      <c r="L12" s="149"/>
      <c r="M12" s="149">
        <f t="shared" ref="M12:M41" si="3">J12+K12+L12</f>
        <v>481090267</v>
      </c>
      <c r="N12" s="149">
        <f t="shared" ref="N12:N41" si="4">+I12+J12+K12+L12</f>
        <v>481090267</v>
      </c>
      <c r="O12" s="150">
        <f t="shared" si="0"/>
        <v>0.41107234982813973</v>
      </c>
    </row>
    <row r="13" spans="1:39" s="151" customFormat="1" x14ac:dyDescent="0.25">
      <c r="A13" s="148" t="s">
        <v>567</v>
      </c>
      <c r="B13" s="149">
        <v>58189896</v>
      </c>
      <c r="C13" s="149"/>
      <c r="D13" s="149"/>
      <c r="E13" s="149">
        <v>58189896</v>
      </c>
      <c r="F13" s="149"/>
      <c r="G13" s="149">
        <f t="shared" si="1"/>
        <v>58189896</v>
      </c>
      <c r="H13" s="149">
        <f t="shared" si="2"/>
        <v>58189896</v>
      </c>
      <c r="I13" s="149"/>
      <c r="J13" s="149"/>
      <c r="K13" s="149">
        <v>23751569</v>
      </c>
      <c r="L13" s="149"/>
      <c r="M13" s="149">
        <f t="shared" si="3"/>
        <v>23751569</v>
      </c>
      <c r="N13" s="149">
        <f t="shared" si="4"/>
        <v>23751569</v>
      </c>
      <c r="O13" s="150">
        <f t="shared" si="0"/>
        <v>0.40817342240996618</v>
      </c>
    </row>
    <row r="14" spans="1:39" s="151" customFormat="1" x14ac:dyDescent="0.25">
      <c r="A14" s="148" t="s">
        <v>568</v>
      </c>
      <c r="B14" s="149">
        <v>64163111</v>
      </c>
      <c r="C14" s="149"/>
      <c r="D14" s="149">
        <v>64163111</v>
      </c>
      <c r="E14" s="149"/>
      <c r="F14" s="149"/>
      <c r="G14" s="149">
        <f t="shared" si="1"/>
        <v>64163111</v>
      </c>
      <c r="H14" s="149">
        <f t="shared" si="2"/>
        <v>64163111</v>
      </c>
      <c r="I14" s="149"/>
      <c r="J14" s="149">
        <v>31403741</v>
      </c>
      <c r="K14" s="149"/>
      <c r="L14" s="149"/>
      <c r="M14" s="149">
        <f t="shared" si="3"/>
        <v>31403741</v>
      </c>
      <c r="N14" s="149">
        <f t="shared" si="4"/>
        <v>31403741</v>
      </c>
      <c r="O14" s="150">
        <f t="shared" si="0"/>
        <v>0.48943607176403897</v>
      </c>
    </row>
    <row r="15" spans="1:39" s="151" customFormat="1" x14ac:dyDescent="0.25">
      <c r="A15" s="148" t="s">
        <v>569</v>
      </c>
      <c r="B15" s="149">
        <v>82760897</v>
      </c>
      <c r="C15" s="149"/>
      <c r="D15" s="149">
        <v>82760897</v>
      </c>
      <c r="E15" s="149"/>
      <c r="F15" s="149"/>
      <c r="G15" s="149">
        <f t="shared" si="1"/>
        <v>82760897</v>
      </c>
      <c r="H15" s="149">
        <f t="shared" si="2"/>
        <v>82760897</v>
      </c>
      <c r="I15" s="149"/>
      <c r="J15" s="149">
        <v>37456291</v>
      </c>
      <c r="K15" s="149"/>
      <c r="L15" s="149"/>
      <c r="M15" s="149">
        <f t="shared" si="3"/>
        <v>37456291</v>
      </c>
      <c r="N15" s="149">
        <f t="shared" si="4"/>
        <v>37456291</v>
      </c>
      <c r="O15" s="150">
        <f t="shared" si="0"/>
        <v>0.45258440106080533</v>
      </c>
    </row>
    <row r="16" spans="1:39" s="151" customFormat="1" x14ac:dyDescent="0.25">
      <c r="A16" s="148" t="s">
        <v>570</v>
      </c>
      <c r="B16" s="149">
        <v>244726165</v>
      </c>
      <c r="C16" s="149">
        <v>22147891</v>
      </c>
      <c r="D16" s="149">
        <v>10000000</v>
      </c>
      <c r="E16" s="149">
        <v>212578274</v>
      </c>
      <c r="F16" s="149"/>
      <c r="G16" s="149">
        <f t="shared" si="1"/>
        <v>222578274</v>
      </c>
      <c r="H16" s="149">
        <f t="shared" si="2"/>
        <v>244726165</v>
      </c>
      <c r="I16" s="149">
        <v>9328739</v>
      </c>
      <c r="J16" s="149">
        <v>1655594</v>
      </c>
      <c r="K16" s="149">
        <v>64021946</v>
      </c>
      <c r="L16" s="149"/>
      <c r="M16" s="149">
        <f t="shared" si="3"/>
        <v>65677540</v>
      </c>
      <c r="N16" s="149">
        <f t="shared" si="4"/>
        <v>75006279</v>
      </c>
      <c r="O16" s="150">
        <f t="shared" si="0"/>
        <v>0.29507614925614889</v>
      </c>
    </row>
    <row r="17" spans="1:15" s="151" customFormat="1" x14ac:dyDescent="0.25">
      <c r="A17" s="148" t="s">
        <v>572</v>
      </c>
      <c r="B17" s="149">
        <v>835325620</v>
      </c>
      <c r="C17" s="149">
        <v>9399570</v>
      </c>
      <c r="D17" s="149">
        <v>825926050</v>
      </c>
      <c r="E17" s="149"/>
      <c r="F17" s="149"/>
      <c r="G17" s="149">
        <f t="shared" si="1"/>
        <v>825926050</v>
      </c>
      <c r="H17" s="149">
        <f t="shared" si="2"/>
        <v>835325620</v>
      </c>
      <c r="I17" s="149">
        <v>3942169</v>
      </c>
      <c r="J17" s="149">
        <v>255428772</v>
      </c>
      <c r="K17" s="149"/>
      <c r="L17" s="149"/>
      <c r="M17" s="149">
        <f t="shared" si="3"/>
        <v>255428772</v>
      </c>
      <c r="N17" s="149">
        <f t="shared" si="4"/>
        <v>259370941</v>
      </c>
      <c r="O17" s="150">
        <f t="shared" si="0"/>
        <v>0.30926348914651619</v>
      </c>
    </row>
    <row r="18" spans="1:15" s="151" customFormat="1" x14ac:dyDescent="0.25">
      <c r="A18" s="148" t="s">
        <v>574</v>
      </c>
      <c r="B18" s="149">
        <v>417935238</v>
      </c>
      <c r="C18" s="149"/>
      <c r="D18" s="149">
        <v>417935238</v>
      </c>
      <c r="E18" s="149"/>
      <c r="F18" s="149"/>
      <c r="G18" s="149">
        <f t="shared" si="1"/>
        <v>417935238</v>
      </c>
      <c r="H18" s="149">
        <f t="shared" si="2"/>
        <v>417935238</v>
      </c>
      <c r="I18" s="149"/>
      <c r="J18" s="149">
        <v>185715030</v>
      </c>
      <c r="K18" s="149"/>
      <c r="L18" s="149"/>
      <c r="M18" s="149">
        <f t="shared" si="3"/>
        <v>185715030</v>
      </c>
      <c r="N18" s="149">
        <f t="shared" si="4"/>
        <v>185715030</v>
      </c>
      <c r="O18" s="150">
        <f t="shared" si="0"/>
        <v>0.44436317666997011</v>
      </c>
    </row>
    <row r="19" spans="1:15" s="151" customFormat="1" x14ac:dyDescent="0.25">
      <c r="A19" s="148" t="s">
        <v>575</v>
      </c>
      <c r="B19" s="149">
        <v>293632129</v>
      </c>
      <c r="C19" s="149">
        <v>11203000</v>
      </c>
      <c r="D19" s="149">
        <v>264717025</v>
      </c>
      <c r="E19" s="149">
        <v>27041730</v>
      </c>
      <c r="F19" s="149">
        <v>25712104</v>
      </c>
      <c r="G19" s="149">
        <f t="shared" si="1"/>
        <v>317470859</v>
      </c>
      <c r="H19" s="149">
        <f t="shared" si="2"/>
        <v>328673859</v>
      </c>
      <c r="I19" s="149">
        <v>3889748</v>
      </c>
      <c r="J19" s="149">
        <v>110935909</v>
      </c>
      <c r="K19" s="149">
        <v>26449685</v>
      </c>
      <c r="L19" s="149">
        <v>7442618</v>
      </c>
      <c r="M19" s="149">
        <f t="shared" si="3"/>
        <v>144828212</v>
      </c>
      <c r="N19" s="149">
        <f t="shared" si="4"/>
        <v>148717960</v>
      </c>
      <c r="O19" s="150">
        <f t="shared" si="0"/>
        <v>0.45619371949977933</v>
      </c>
    </row>
    <row r="20" spans="1:15" s="151" customFormat="1" x14ac:dyDescent="0.25">
      <c r="A20" s="148" t="s">
        <v>577</v>
      </c>
      <c r="B20" s="149">
        <v>15651340</v>
      </c>
      <c r="C20" s="149"/>
      <c r="D20" s="149">
        <v>15651340</v>
      </c>
      <c r="E20" s="149"/>
      <c r="F20" s="149"/>
      <c r="G20" s="149">
        <f t="shared" si="1"/>
        <v>15651340</v>
      </c>
      <c r="H20" s="149">
        <f t="shared" si="2"/>
        <v>15651340</v>
      </c>
      <c r="I20" s="149"/>
      <c r="J20" s="149">
        <v>6986640</v>
      </c>
      <c r="K20" s="149"/>
      <c r="L20" s="149"/>
      <c r="M20" s="149">
        <f t="shared" si="3"/>
        <v>6986640</v>
      </c>
      <c r="N20" s="149">
        <f t="shared" si="4"/>
        <v>6986640</v>
      </c>
      <c r="O20" s="150">
        <f t="shared" si="0"/>
        <v>0.44639244946439088</v>
      </c>
    </row>
    <row r="21" spans="1:15" s="151" customFormat="1" x14ac:dyDescent="0.25">
      <c r="A21" s="148" t="s">
        <v>579</v>
      </c>
      <c r="B21" s="149">
        <v>272259819</v>
      </c>
      <c r="C21" s="149">
        <v>9500000</v>
      </c>
      <c r="D21" s="149">
        <v>262759819</v>
      </c>
      <c r="E21" s="149"/>
      <c r="F21" s="149"/>
      <c r="G21" s="149">
        <f t="shared" si="1"/>
        <v>262759819</v>
      </c>
      <c r="H21" s="149">
        <f t="shared" si="2"/>
        <v>272259819</v>
      </c>
      <c r="I21" s="149">
        <v>0</v>
      </c>
      <c r="J21" s="149">
        <v>100211990</v>
      </c>
      <c r="K21" s="149"/>
      <c r="L21" s="149"/>
      <c r="M21" s="149">
        <f t="shared" si="3"/>
        <v>100211990</v>
      </c>
      <c r="N21" s="149">
        <f t="shared" si="4"/>
        <v>100211990</v>
      </c>
      <c r="O21" s="150">
        <f t="shared" si="0"/>
        <v>0.38138247461648617</v>
      </c>
    </row>
    <row r="22" spans="1:15" s="151" customFormat="1" x14ac:dyDescent="0.25">
      <c r="A22" s="148" t="s">
        <v>581</v>
      </c>
      <c r="B22" s="149">
        <v>538412365</v>
      </c>
      <c r="C22" s="149">
        <v>2660741</v>
      </c>
      <c r="D22" s="149">
        <v>301178780</v>
      </c>
      <c r="E22" s="149"/>
      <c r="F22" s="149">
        <v>240733585</v>
      </c>
      <c r="G22" s="149">
        <f t="shared" si="1"/>
        <v>541912365</v>
      </c>
      <c r="H22" s="149">
        <f t="shared" si="2"/>
        <v>544573106</v>
      </c>
      <c r="I22" s="149">
        <v>2525783</v>
      </c>
      <c r="J22" s="149">
        <v>124871314</v>
      </c>
      <c r="K22" s="149"/>
      <c r="L22" s="149">
        <v>106086653</v>
      </c>
      <c r="M22" s="149">
        <f t="shared" si="3"/>
        <v>230957967</v>
      </c>
      <c r="N22" s="149">
        <f t="shared" si="4"/>
        <v>233483750</v>
      </c>
      <c r="O22" s="150">
        <f t="shared" si="0"/>
        <v>0.42619062032290034</v>
      </c>
    </row>
    <row r="23" spans="1:15" s="151" customFormat="1" x14ac:dyDescent="0.25">
      <c r="A23" s="148" t="s">
        <v>582</v>
      </c>
      <c r="B23" s="149">
        <v>27804438870.918396</v>
      </c>
      <c r="C23" s="149">
        <v>16854701896</v>
      </c>
      <c r="D23" s="149">
        <v>14857612465.718891</v>
      </c>
      <c r="E23" s="149">
        <v>396280652.94499999</v>
      </c>
      <c r="F23" s="149">
        <v>165397500</v>
      </c>
      <c r="G23" s="149">
        <v>15419290618.663891</v>
      </c>
      <c r="H23" s="149">
        <v>32273992514.663891</v>
      </c>
      <c r="I23" s="149">
        <v>7170016198</v>
      </c>
      <c r="J23" s="149">
        <v>5096441824</v>
      </c>
      <c r="K23" s="149">
        <v>116268690</v>
      </c>
      <c r="L23" s="149">
        <v>0</v>
      </c>
      <c r="M23" s="149">
        <v>5212710514</v>
      </c>
      <c r="N23" s="149">
        <v>12382726712</v>
      </c>
      <c r="O23" s="150">
        <v>0.33806422376463974</v>
      </c>
    </row>
    <row r="24" spans="1:15" s="151" customFormat="1" x14ac:dyDescent="0.25">
      <c r="A24" s="148" t="s">
        <v>583</v>
      </c>
      <c r="B24" s="149">
        <v>1390965632</v>
      </c>
      <c r="C24" s="149">
        <v>1442704933</v>
      </c>
      <c r="D24" s="149">
        <v>36946895</v>
      </c>
      <c r="E24" s="149"/>
      <c r="F24" s="149"/>
      <c r="G24" s="149">
        <f t="shared" si="1"/>
        <v>36946895</v>
      </c>
      <c r="H24" s="149">
        <f t="shared" si="2"/>
        <v>1479651828</v>
      </c>
      <c r="I24" s="149">
        <v>181731477</v>
      </c>
      <c r="J24" s="149">
        <v>12787419</v>
      </c>
      <c r="K24" s="149"/>
      <c r="L24" s="149"/>
      <c r="M24" s="149">
        <f t="shared" si="3"/>
        <v>12787419</v>
      </c>
      <c r="N24" s="149">
        <f t="shared" si="4"/>
        <v>194518896</v>
      </c>
      <c r="O24" s="150">
        <f t="shared" si="0"/>
        <v>0.34610266979133159</v>
      </c>
    </row>
    <row r="25" spans="1:15" s="151" customFormat="1" x14ac:dyDescent="0.25">
      <c r="A25" s="148" t="s">
        <v>584</v>
      </c>
      <c r="B25" s="149">
        <v>4016370045</v>
      </c>
      <c r="C25" s="149">
        <v>138841819</v>
      </c>
      <c r="D25" s="149">
        <v>883548320.93439996</v>
      </c>
      <c r="E25" s="149">
        <v>2198005975.0656004</v>
      </c>
      <c r="F25" s="149">
        <v>923812624</v>
      </c>
      <c r="G25" s="149">
        <f t="shared" si="1"/>
        <v>4005366920.0000005</v>
      </c>
      <c r="H25" s="149">
        <f t="shared" si="2"/>
        <v>4144208739.0000005</v>
      </c>
      <c r="I25" s="149">
        <v>61877498</v>
      </c>
      <c r="J25" s="149">
        <v>422822968</v>
      </c>
      <c r="K25" s="149">
        <v>1037935680</v>
      </c>
      <c r="L25" s="149">
        <v>244591322</v>
      </c>
      <c r="M25" s="149">
        <f t="shared" si="3"/>
        <v>1705349970</v>
      </c>
      <c r="N25" s="149">
        <f t="shared" si="4"/>
        <v>1767227468</v>
      </c>
      <c r="O25" s="150">
        <f t="shared" si="0"/>
        <v>0.42576622917732587</v>
      </c>
    </row>
    <row r="26" spans="1:15" s="151" customFormat="1" x14ac:dyDescent="0.25">
      <c r="A26" s="148" t="s">
        <v>586</v>
      </c>
      <c r="B26" s="149">
        <v>1720628205</v>
      </c>
      <c r="C26" s="149">
        <v>10175105</v>
      </c>
      <c r="D26" s="149">
        <v>1369858268</v>
      </c>
      <c r="E26" s="149">
        <v>363293444</v>
      </c>
      <c r="F26" s="149"/>
      <c r="G26" s="149">
        <f t="shared" si="1"/>
        <v>1733151712</v>
      </c>
      <c r="H26" s="149">
        <f t="shared" si="2"/>
        <v>1743326817</v>
      </c>
      <c r="I26" s="149">
        <v>0</v>
      </c>
      <c r="J26" s="149">
        <v>567596509</v>
      </c>
      <c r="K26" s="149">
        <v>29696601</v>
      </c>
      <c r="L26" s="149"/>
      <c r="M26" s="149">
        <f t="shared" si="3"/>
        <v>597293110</v>
      </c>
      <c r="N26" s="149">
        <f t="shared" si="4"/>
        <v>597293110</v>
      </c>
      <c r="O26" s="150">
        <f t="shared" si="0"/>
        <v>0.34462828952852803</v>
      </c>
    </row>
    <row r="27" spans="1:15" s="151" customFormat="1" x14ac:dyDescent="0.25">
      <c r="A27" s="148" t="s">
        <v>588</v>
      </c>
      <c r="B27" s="149">
        <v>57626040</v>
      </c>
      <c r="C27" s="149"/>
      <c r="D27" s="149">
        <v>57626040</v>
      </c>
      <c r="E27" s="149"/>
      <c r="F27" s="149"/>
      <c r="G27" s="149">
        <f t="shared" si="1"/>
        <v>57626040</v>
      </c>
      <c r="H27" s="149">
        <f t="shared" si="2"/>
        <v>57626040</v>
      </c>
      <c r="I27" s="149"/>
      <c r="J27" s="149">
        <v>14339676</v>
      </c>
      <c r="K27" s="149"/>
      <c r="L27" s="149"/>
      <c r="M27" s="149">
        <f t="shared" si="3"/>
        <v>14339676</v>
      </c>
      <c r="N27" s="149">
        <f t="shared" si="4"/>
        <v>14339676</v>
      </c>
      <c r="O27" s="150">
        <f t="shared" si="0"/>
        <v>0.24884021182090596</v>
      </c>
    </row>
    <row r="28" spans="1:15" s="151" customFormat="1" x14ac:dyDescent="0.25">
      <c r="A28" s="148" t="s">
        <v>590</v>
      </c>
      <c r="B28" s="149">
        <v>1926189535</v>
      </c>
      <c r="C28" s="149">
        <v>47318330</v>
      </c>
      <c r="D28" s="149">
        <v>1845326605</v>
      </c>
      <c r="E28" s="149">
        <v>66383695</v>
      </c>
      <c r="F28" s="149"/>
      <c r="G28" s="149">
        <f t="shared" si="1"/>
        <v>1911710300</v>
      </c>
      <c r="H28" s="149">
        <f t="shared" si="2"/>
        <v>1959028630</v>
      </c>
      <c r="I28" s="149">
        <v>11960185</v>
      </c>
      <c r="J28" s="149">
        <v>148094808</v>
      </c>
      <c r="K28" s="149">
        <v>963269</v>
      </c>
      <c r="L28" s="149"/>
      <c r="M28" s="149">
        <f t="shared" si="3"/>
        <v>149058077</v>
      </c>
      <c r="N28" s="149">
        <f t="shared" si="4"/>
        <v>161018262</v>
      </c>
      <c r="O28" s="150">
        <f t="shared" si="0"/>
        <v>7.7971059213312807E-2</v>
      </c>
    </row>
    <row r="29" spans="1:15" s="151" customFormat="1" x14ac:dyDescent="0.25">
      <c r="A29" s="148" t="s">
        <v>592</v>
      </c>
      <c r="B29" s="149">
        <v>79265155</v>
      </c>
      <c r="C29" s="149"/>
      <c r="D29" s="149">
        <v>73265155</v>
      </c>
      <c r="E29" s="149">
        <v>6000000</v>
      </c>
      <c r="F29" s="149"/>
      <c r="G29" s="149">
        <f t="shared" si="1"/>
        <v>79265155</v>
      </c>
      <c r="H29" s="149">
        <f t="shared" si="2"/>
        <v>79265155</v>
      </c>
      <c r="I29" s="149"/>
      <c r="J29" s="149">
        <v>26102016</v>
      </c>
      <c r="K29" s="149">
        <v>1954187</v>
      </c>
      <c r="L29" s="149"/>
      <c r="M29" s="149">
        <f t="shared" si="3"/>
        <v>28056203</v>
      </c>
      <c r="N29" s="149">
        <f t="shared" si="4"/>
        <v>28056203</v>
      </c>
      <c r="O29" s="150">
        <f t="shared" si="0"/>
        <v>0.35395380227289025</v>
      </c>
    </row>
    <row r="30" spans="1:15" s="151" customFormat="1" x14ac:dyDescent="0.25">
      <c r="A30" s="148" t="s">
        <v>594</v>
      </c>
      <c r="B30" s="149">
        <v>4844708963</v>
      </c>
      <c r="C30" s="149">
        <v>1236834172</v>
      </c>
      <c r="D30" s="149">
        <v>3546817019</v>
      </c>
      <c r="E30" s="149">
        <v>71299779</v>
      </c>
      <c r="F30" s="149"/>
      <c r="G30" s="149">
        <f t="shared" si="1"/>
        <v>3618116798</v>
      </c>
      <c r="H30" s="149">
        <f t="shared" si="2"/>
        <v>4854950970</v>
      </c>
      <c r="I30" s="149">
        <v>758924550</v>
      </c>
      <c r="J30" s="149">
        <v>1441956417</v>
      </c>
      <c r="K30" s="149">
        <v>5039533</v>
      </c>
      <c r="L30" s="149"/>
      <c r="M30" s="149">
        <f t="shared" si="3"/>
        <v>1446995950</v>
      </c>
      <c r="N30" s="149">
        <f t="shared" si="4"/>
        <v>2205920500</v>
      </c>
      <c r="O30" s="150">
        <f t="shared" si="0"/>
        <v>0.39993069068413195</v>
      </c>
    </row>
    <row r="31" spans="1:15" s="151" customFormat="1" x14ac:dyDescent="0.25">
      <c r="A31" s="148" t="s">
        <v>596</v>
      </c>
      <c r="B31" s="149">
        <v>2777702201</v>
      </c>
      <c r="C31" s="149">
        <v>1962741928</v>
      </c>
      <c r="D31" s="149">
        <v>625203860</v>
      </c>
      <c r="E31" s="149">
        <v>135073908</v>
      </c>
      <c r="F31" s="149">
        <v>51041819</v>
      </c>
      <c r="G31" s="149">
        <f t="shared" si="1"/>
        <v>811319587</v>
      </c>
      <c r="H31" s="149">
        <f t="shared" si="2"/>
        <v>2774061515</v>
      </c>
      <c r="I31" s="149">
        <v>788775234</v>
      </c>
      <c r="J31" s="149">
        <v>212478611</v>
      </c>
      <c r="K31" s="149">
        <v>56703517</v>
      </c>
      <c r="L31" s="149">
        <v>513292</v>
      </c>
      <c r="M31" s="149">
        <f t="shared" si="3"/>
        <v>269695420</v>
      </c>
      <c r="N31" s="149">
        <f t="shared" si="4"/>
        <v>1058470654</v>
      </c>
      <c r="O31" s="150">
        <f t="shared" si="0"/>
        <v>0.33241576355533003</v>
      </c>
    </row>
    <row r="32" spans="1:15" s="151" customFormat="1" x14ac:dyDescent="0.25">
      <c r="A32" s="148" t="s">
        <v>598</v>
      </c>
      <c r="B32" s="149">
        <v>368989734</v>
      </c>
      <c r="C32" s="149">
        <v>308369511</v>
      </c>
      <c r="D32" s="149">
        <v>167701471</v>
      </c>
      <c r="E32" s="149">
        <v>1418752</v>
      </c>
      <c r="F32" s="149"/>
      <c r="G32" s="149">
        <f t="shared" si="1"/>
        <v>169120223</v>
      </c>
      <c r="H32" s="149">
        <f t="shared" si="2"/>
        <v>477489734</v>
      </c>
      <c r="I32" s="149">
        <v>21526614</v>
      </c>
      <c r="J32" s="149">
        <v>52273238</v>
      </c>
      <c r="K32" s="149">
        <v>438000</v>
      </c>
      <c r="L32" s="149"/>
      <c r="M32" s="149">
        <f t="shared" si="3"/>
        <v>52711238</v>
      </c>
      <c r="N32" s="149">
        <f t="shared" si="4"/>
        <v>74237852</v>
      </c>
      <c r="O32" s="150">
        <f t="shared" si="0"/>
        <v>0.3116790946993962</v>
      </c>
    </row>
    <row r="33" spans="1:15" s="151" customFormat="1" x14ac:dyDescent="0.25">
      <c r="A33" s="148" t="s">
        <v>600</v>
      </c>
      <c r="B33" s="149">
        <v>11079169952</v>
      </c>
      <c r="C33" s="149">
        <v>61822573</v>
      </c>
      <c r="D33" s="149">
        <v>1701669260</v>
      </c>
      <c r="E33" s="149">
        <v>9352067240</v>
      </c>
      <c r="F33" s="149">
        <v>4500000</v>
      </c>
      <c r="G33" s="149">
        <f t="shared" si="1"/>
        <v>11058236500</v>
      </c>
      <c r="H33" s="149">
        <f t="shared" si="2"/>
        <v>11120059073</v>
      </c>
      <c r="I33" s="149">
        <v>22547927</v>
      </c>
      <c r="J33" s="149">
        <v>751685763</v>
      </c>
      <c r="K33" s="149">
        <v>4401770898</v>
      </c>
      <c r="L33" s="149">
        <v>2107226</v>
      </c>
      <c r="M33" s="149">
        <f t="shared" si="3"/>
        <v>5155563887</v>
      </c>
      <c r="N33" s="149">
        <f t="shared" si="4"/>
        <v>5178111814</v>
      </c>
      <c r="O33" s="150">
        <f t="shared" si="0"/>
        <v>0.46621935486729732</v>
      </c>
    </row>
    <row r="34" spans="1:15" s="151" customFormat="1" x14ac:dyDescent="0.25">
      <c r="A34" s="148" t="s">
        <v>602</v>
      </c>
      <c r="B34" s="149">
        <v>9419514407.0200005</v>
      </c>
      <c r="C34" s="149">
        <v>1342075088</v>
      </c>
      <c r="D34" s="149">
        <v>7835865012</v>
      </c>
      <c r="E34" s="149">
        <v>701575875.01999998</v>
      </c>
      <c r="F34" s="149"/>
      <c r="G34" s="149">
        <f t="shared" si="1"/>
        <v>8537440887.0200005</v>
      </c>
      <c r="H34" s="149">
        <f t="shared" si="2"/>
        <v>9879515975.0200005</v>
      </c>
      <c r="I34" s="149">
        <v>109846759</v>
      </c>
      <c r="J34" s="149">
        <v>2905499653</v>
      </c>
      <c r="K34" s="149">
        <v>259966287</v>
      </c>
      <c r="L34" s="149"/>
      <c r="M34" s="149">
        <f t="shared" si="3"/>
        <v>3165465940</v>
      </c>
      <c r="N34" s="149">
        <f t="shared" si="4"/>
        <v>3275312699</v>
      </c>
      <c r="O34" s="150">
        <f t="shared" si="0"/>
        <v>0.37077456604269482</v>
      </c>
    </row>
    <row r="35" spans="1:15" s="151" customFormat="1" x14ac:dyDescent="0.25">
      <c r="A35" s="148" t="s">
        <v>604</v>
      </c>
      <c r="B35" s="149">
        <v>586085934.20000005</v>
      </c>
      <c r="C35" s="55">
        <v>32421192</v>
      </c>
      <c r="D35" s="55">
        <v>243972411</v>
      </c>
      <c r="E35" s="55">
        <v>345426690.19999999</v>
      </c>
      <c r="F35" s="55">
        <v>20642975</v>
      </c>
      <c r="G35" s="149">
        <f t="shared" si="1"/>
        <v>610042076.20000005</v>
      </c>
      <c r="H35" s="149">
        <f t="shared" si="2"/>
        <v>642463268.20000005</v>
      </c>
      <c r="I35" s="55">
        <v>19880543</v>
      </c>
      <c r="J35" s="55">
        <v>63888812</v>
      </c>
      <c r="K35" s="55">
        <v>132101506</v>
      </c>
      <c r="L35" s="55">
        <v>9810457</v>
      </c>
      <c r="M35" s="149">
        <f t="shared" si="3"/>
        <v>205800775</v>
      </c>
      <c r="N35" s="149">
        <f t="shared" si="4"/>
        <v>225681318</v>
      </c>
      <c r="O35" s="150">
        <f t="shared" si="0"/>
        <v>0.33735504980566122</v>
      </c>
    </row>
    <row r="36" spans="1:15" s="151" customFormat="1" x14ac:dyDescent="0.25">
      <c r="A36" s="148" t="s">
        <v>606</v>
      </c>
      <c r="B36" s="149">
        <v>1716098168</v>
      </c>
      <c r="C36" s="55">
        <v>217797237</v>
      </c>
      <c r="D36" s="55">
        <v>1181824675</v>
      </c>
      <c r="E36" s="55">
        <v>323561936</v>
      </c>
      <c r="F36" s="55">
        <v>1000000</v>
      </c>
      <c r="G36" s="149">
        <f t="shared" si="1"/>
        <v>1506386611</v>
      </c>
      <c r="H36" s="149">
        <f t="shared" si="2"/>
        <v>1724183848</v>
      </c>
      <c r="I36" s="55">
        <v>92687530</v>
      </c>
      <c r="J36" s="55">
        <v>403578573</v>
      </c>
      <c r="K36" s="55">
        <v>108033237</v>
      </c>
      <c r="L36" s="55">
        <v>996798</v>
      </c>
      <c r="M36" s="149">
        <f t="shared" si="3"/>
        <v>512608608</v>
      </c>
      <c r="N36" s="149">
        <f t="shared" si="4"/>
        <v>605296138</v>
      </c>
      <c r="O36" s="150">
        <f t="shared" si="0"/>
        <v>0.34029020455758685</v>
      </c>
    </row>
    <row r="37" spans="1:15" s="151" customFormat="1" x14ac:dyDescent="0.25">
      <c r="A37" s="148" t="s">
        <v>608</v>
      </c>
      <c r="B37" s="149">
        <v>2380442819</v>
      </c>
      <c r="C37" s="149">
        <v>1715475071</v>
      </c>
      <c r="D37" s="149">
        <v>476245704</v>
      </c>
      <c r="E37" s="149">
        <v>209948057</v>
      </c>
      <c r="F37" s="149">
        <v>1747093</v>
      </c>
      <c r="G37" s="149">
        <f t="shared" si="1"/>
        <v>687940854</v>
      </c>
      <c r="H37" s="149">
        <f t="shared" si="2"/>
        <v>2403415925</v>
      </c>
      <c r="I37" s="149">
        <v>884518159</v>
      </c>
      <c r="J37" s="149">
        <v>32036308</v>
      </c>
      <c r="K37" s="149">
        <v>77347347</v>
      </c>
      <c r="L37" s="149">
        <v>1258093</v>
      </c>
      <c r="M37" s="149">
        <f t="shared" si="3"/>
        <v>110641748</v>
      </c>
      <c r="N37" s="149">
        <f t="shared" si="4"/>
        <v>995159907</v>
      </c>
      <c r="O37" s="150">
        <f t="shared" si="0"/>
        <v>0.16083032045077528</v>
      </c>
    </row>
    <row r="38" spans="1:15" s="151" customFormat="1" x14ac:dyDescent="0.25">
      <c r="A38" s="148" t="s">
        <v>610</v>
      </c>
      <c r="B38" s="149">
        <v>6676825425</v>
      </c>
      <c r="C38" s="55">
        <v>1196565330</v>
      </c>
      <c r="D38" s="55">
        <v>2417392708.2950001</v>
      </c>
      <c r="E38" s="55">
        <v>3714304516.77</v>
      </c>
      <c r="F38" s="55">
        <v>209409759</v>
      </c>
      <c r="G38" s="149">
        <f t="shared" si="1"/>
        <v>6341106984.0650005</v>
      </c>
      <c r="H38" s="149">
        <f t="shared" si="2"/>
        <v>7537672314.0650005</v>
      </c>
      <c r="I38" s="55">
        <v>414155484</v>
      </c>
      <c r="J38" s="55">
        <v>215209964</v>
      </c>
      <c r="K38" s="55">
        <v>446304538</v>
      </c>
      <c r="L38" s="55">
        <v>75490986</v>
      </c>
      <c r="M38" s="149">
        <f t="shared" si="3"/>
        <v>737005488</v>
      </c>
      <c r="N38" s="149">
        <f t="shared" si="4"/>
        <v>1151160972</v>
      </c>
      <c r="O38" s="150">
        <f t="shared" si="0"/>
        <v>0.11622662886024022</v>
      </c>
    </row>
    <row r="39" spans="1:15" s="151" customFormat="1" x14ac:dyDescent="0.25">
      <c r="A39" s="148" t="s">
        <v>612</v>
      </c>
      <c r="B39" s="149">
        <v>1760737826.2865002</v>
      </c>
      <c r="C39" s="55">
        <v>88432552</v>
      </c>
      <c r="D39" s="55">
        <v>2012603226.7868001</v>
      </c>
      <c r="E39" s="55"/>
      <c r="F39" s="55"/>
      <c r="G39" s="149">
        <f t="shared" si="1"/>
        <v>2012603226.7868001</v>
      </c>
      <c r="H39" s="149">
        <f t="shared" si="2"/>
        <v>2101035778.7868001</v>
      </c>
      <c r="I39" s="55">
        <v>33260932</v>
      </c>
      <c r="J39" s="55">
        <v>641951306</v>
      </c>
      <c r="K39" s="55"/>
      <c r="L39" s="55"/>
      <c r="M39" s="149">
        <f t="shared" si="3"/>
        <v>641951306</v>
      </c>
      <c r="N39" s="149">
        <f t="shared" si="4"/>
        <v>675212238</v>
      </c>
      <c r="O39" s="150">
        <f t="shared" si="0"/>
        <v>0.31896565475794275</v>
      </c>
    </row>
    <row r="40" spans="1:15" s="151" customFormat="1" x14ac:dyDescent="0.25">
      <c r="A40" s="148" t="s">
        <v>614</v>
      </c>
      <c r="B40" s="149">
        <v>3032230879.2323999</v>
      </c>
      <c r="C40" s="149">
        <v>214101556.19739997</v>
      </c>
      <c r="D40" s="149">
        <v>1013786970.035</v>
      </c>
      <c r="E40" s="149">
        <v>1554167947</v>
      </c>
      <c r="F40" s="149">
        <v>306263100</v>
      </c>
      <c r="G40" s="149">
        <f t="shared" si="1"/>
        <v>2874218017.0349998</v>
      </c>
      <c r="H40" s="149">
        <f t="shared" si="2"/>
        <v>3088319573.2323999</v>
      </c>
      <c r="I40" s="149">
        <v>36647617</v>
      </c>
      <c r="J40" s="149">
        <v>108312086</v>
      </c>
      <c r="K40" s="149">
        <v>762342695</v>
      </c>
      <c r="L40" s="149">
        <v>87936209.028571427</v>
      </c>
      <c r="M40" s="149">
        <f t="shared" si="3"/>
        <v>958590990.02857137</v>
      </c>
      <c r="N40" s="149">
        <f t="shared" si="4"/>
        <v>995238607.02857137</v>
      </c>
      <c r="O40" s="150">
        <f t="shared" si="0"/>
        <v>0.33351366679464328</v>
      </c>
    </row>
    <row r="41" spans="1:15" s="151" customFormat="1" x14ac:dyDescent="0.25">
      <c r="A41" s="148" t="s">
        <v>616</v>
      </c>
      <c r="B41" s="149">
        <v>63631546</v>
      </c>
      <c r="C41" s="149"/>
      <c r="D41" s="149">
        <v>71881546</v>
      </c>
      <c r="E41" s="149"/>
      <c r="F41" s="149"/>
      <c r="G41" s="149">
        <f t="shared" si="1"/>
        <v>71881546</v>
      </c>
      <c r="H41" s="149">
        <f t="shared" si="2"/>
        <v>71881546</v>
      </c>
      <c r="I41" s="149"/>
      <c r="J41" s="149">
        <v>31094383</v>
      </c>
      <c r="K41" s="149"/>
      <c r="L41" s="149"/>
      <c r="M41" s="149">
        <f t="shared" si="3"/>
        <v>31094383</v>
      </c>
      <c r="N41" s="149">
        <f t="shared" si="4"/>
        <v>31094383</v>
      </c>
      <c r="O41" s="150">
        <f t="shared" si="0"/>
        <v>0.43257810565176213</v>
      </c>
    </row>
    <row r="42" spans="1:15" s="151" customFormat="1" x14ac:dyDescent="0.25">
      <c r="A42" s="148" t="s">
        <v>563</v>
      </c>
      <c r="B42" s="283"/>
      <c r="C42" s="284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>
        <f>+'Mapa II_ Despesas por Economica'!K146</f>
        <v>831352834</v>
      </c>
      <c r="O42" s="150"/>
    </row>
    <row r="43" spans="1:15" x14ac:dyDescent="0.25">
      <c r="A43" s="285" t="s">
        <v>617</v>
      </c>
      <c r="B43" s="286">
        <f>SUM(B11:B42)</f>
        <v>85948752200.657303</v>
      </c>
      <c r="C43" s="286">
        <f>SUM(C11:C42)</f>
        <v>26925289495.197399</v>
      </c>
      <c r="D43" s="286">
        <f t="shared" ref="D43:N43" si="5">SUM(D11:D42)</f>
        <v>43128404481.770088</v>
      </c>
      <c r="E43" s="286">
        <f t="shared" si="5"/>
        <v>20708850976.000603</v>
      </c>
      <c r="F43" s="286">
        <f t="shared" si="5"/>
        <v>1950260559</v>
      </c>
      <c r="G43" s="286">
        <f>SUM(G11:G42)</f>
        <v>65787516016.770691</v>
      </c>
      <c r="H43" s="286">
        <f>SUM(H11:H42)</f>
        <v>92712805511.968109</v>
      </c>
      <c r="I43" s="286">
        <f t="shared" si="5"/>
        <v>10628043146</v>
      </c>
      <c r="J43" s="286">
        <f t="shared" si="5"/>
        <v>14193821109</v>
      </c>
      <c r="K43" s="286">
        <f t="shared" si="5"/>
        <v>7968825519</v>
      </c>
      <c r="L43" s="286">
        <f t="shared" si="5"/>
        <v>536233654.02857143</v>
      </c>
      <c r="M43" s="286">
        <f t="shared" si="5"/>
        <v>22698880282.028572</v>
      </c>
      <c r="N43" s="286">
        <f t="shared" si="5"/>
        <v>34158276262.028572</v>
      </c>
      <c r="O43" s="212">
        <f t="shared" si="0"/>
        <v>0.34503324728421308</v>
      </c>
    </row>
    <row r="44" spans="1:15" hidden="1" x14ac:dyDescent="0.25">
      <c r="A44" s="285" t="s">
        <v>779</v>
      </c>
      <c r="B44" s="285"/>
      <c r="C44" s="287">
        <f t="shared" ref="C44:H44" si="6">+C43/$H$43</f>
        <v>0.29041607948884329</v>
      </c>
      <c r="D44" s="287">
        <f t="shared" si="6"/>
        <v>0.46518282176460218</v>
      </c>
      <c r="E44" s="287">
        <f t="shared" si="6"/>
        <v>0.22336559509384427</v>
      </c>
      <c r="F44" s="287">
        <f t="shared" si="6"/>
        <v>2.1035503652710032E-2</v>
      </c>
      <c r="G44" s="287">
        <f t="shared" si="6"/>
        <v>0.70958392051115649</v>
      </c>
      <c r="H44" s="287">
        <f t="shared" si="6"/>
        <v>1</v>
      </c>
      <c r="I44" s="288">
        <f t="shared" ref="I44:N44" si="7">+I43/$N$43</f>
        <v>0.31114108523721001</v>
      </c>
      <c r="J44" s="288">
        <f t="shared" si="7"/>
        <v>0.41553095361484338</v>
      </c>
      <c r="K44" s="288">
        <f t="shared" si="7"/>
        <v>0.23329120760869307</v>
      </c>
      <c r="L44" s="288">
        <f t="shared" si="7"/>
        <v>1.5698498657107759E-2</v>
      </c>
      <c r="M44" s="287">
        <f t="shared" si="7"/>
        <v>0.66452065988064424</v>
      </c>
      <c r="N44" s="287">
        <f t="shared" si="7"/>
        <v>1</v>
      </c>
      <c r="O44" s="129"/>
    </row>
  </sheetData>
  <mergeCells count="17">
    <mergeCell ref="O8:O9"/>
    <mergeCell ref="I8:I9"/>
    <mergeCell ref="J8:J9"/>
    <mergeCell ref="K8:K9"/>
    <mergeCell ref="L8:L9"/>
    <mergeCell ref="M8:M9"/>
    <mergeCell ref="N8:N9"/>
    <mergeCell ref="A7:A9"/>
    <mergeCell ref="B7:B9"/>
    <mergeCell ref="C7:H7"/>
    <mergeCell ref="I7:O7"/>
    <mergeCell ref="C8:C9"/>
    <mergeCell ref="D8:D9"/>
    <mergeCell ref="E8:E9"/>
    <mergeCell ref="F8:F9"/>
    <mergeCell ref="G8:G9"/>
    <mergeCell ref="H8:H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rowBreaks count="1" manualBreakCount="1">
    <brk id="43" max="13" man="1"/>
  </rowBreaks>
  <colBreaks count="1" manualBreakCount="1">
    <brk id="8" max="4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12</vt:i4>
      </vt:variant>
    </vt:vector>
  </HeadingPairs>
  <TitlesOfParts>
    <vt:vector size="18" baseType="lpstr">
      <vt:lpstr>Mapa I_ Receitas do Estado</vt:lpstr>
      <vt:lpstr>Mapa II_ Despesas por Economica</vt:lpstr>
      <vt:lpstr>Mapa III_ Despesas por Organica</vt:lpstr>
      <vt:lpstr>Mapa IV_ Despesas por Funções</vt:lpstr>
      <vt:lpstr>Mapa VII_ Despesas por Programa</vt:lpstr>
      <vt:lpstr>Mapa XV_ Orçamento por Género</vt:lpstr>
      <vt:lpstr>'Mapa I_ Receitas do Estado'!Área_de_Impressão</vt:lpstr>
      <vt:lpstr>'Mapa II_ Despesas por Economica'!Área_de_Impressão</vt:lpstr>
      <vt:lpstr>'Mapa III_ Despesas por Organica'!Área_de_Impressão</vt:lpstr>
      <vt:lpstr>'Mapa IV_ Despesas por Funções'!Área_de_Impressão</vt:lpstr>
      <vt:lpstr>'Mapa VII_ Despesas por Programa'!Área_de_Impressão</vt:lpstr>
      <vt:lpstr>'Mapa XV_ Orçamento por Género'!Área_de_Impressão</vt:lpstr>
      <vt:lpstr>'Mapa I_ Receitas do Estado'!Títulos_de_Impressão</vt:lpstr>
      <vt:lpstr>'Mapa II_ Despesas por Economica'!Títulos_de_Impressão</vt:lpstr>
      <vt:lpstr>'Mapa III_ Despesas por Organica'!Títulos_de_Impressão</vt:lpstr>
      <vt:lpstr>'Mapa IV_ Despesas por Funções'!Títulos_de_Impressão</vt:lpstr>
      <vt:lpstr>'Mapa VII_ Despesas por Programa'!Títulos_de_Impressão</vt:lpstr>
      <vt:lpstr>'Mapa XV_ Orçamento por Género'!Títulos_de_Impressão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/ DNOCP - Ivanisia Fonseca Fortes</dc:creator>
  <cp:lastModifiedBy>MF / DNOCP - Ivanisia Fonseca Fortes</cp:lastModifiedBy>
  <dcterms:created xsi:type="dcterms:W3CDTF">2024-08-12T20:15:36Z</dcterms:created>
  <dcterms:modified xsi:type="dcterms:W3CDTF">2024-08-12T20:22:58Z</dcterms:modified>
</cp:coreProperties>
</file>