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ra.pina\OneDrive - nosiepe\Ambiente de Trabalho\"/>
    </mc:Choice>
  </mc:AlternateContent>
  <bookViews>
    <workbookView xWindow="0" yWindow="0" windowWidth="24000" windowHeight="9030" tabRatio="819" firstSheet="2" activeTab="5"/>
  </bookViews>
  <sheets>
    <sheet name="Mapa I_ Receitas do Estado" sheetId="1" r:id="rId1"/>
    <sheet name="Mapa II_ Despesas por Economica" sheetId="2" r:id="rId2"/>
    <sheet name="Mapa III_ Despesas por Organica" sheetId="3" r:id="rId3"/>
    <sheet name="Mapa IV_ Despesas por Funções" sheetId="4" r:id="rId4"/>
    <sheet name="Mapa VII_ Despesas por Programa" sheetId="5" r:id="rId5"/>
    <sheet name="Mapa XVI_ Orçamento por Género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localSheetId="5" hidden="1">#REF!</definedName>
    <definedName name="_________OFE2" hidden="1">#REF!</definedName>
    <definedName name="________OFE2" localSheetId="0" hidden="1">#REF!</definedName>
    <definedName name="________OFE2" localSheetId="5" hidden="1">#REF!</definedName>
    <definedName name="________OFE2" hidden="1">#REF!</definedName>
    <definedName name="_______OFE2" localSheetId="0" hidden="1">#REF!</definedName>
    <definedName name="_______OFE2" localSheetId="5" hidden="1">#REF!</definedName>
    <definedName name="_______OFE2" hidden="1">#REF!</definedName>
    <definedName name="______OFE2" localSheetId="0" hidden="1">#REF!</definedName>
    <definedName name="______OFE2" localSheetId="5" hidden="1">#REF!</definedName>
    <definedName name="______OFE2" hidden="1">#REF!</definedName>
    <definedName name="_____OFE2" localSheetId="0" hidden="1">#REF!</definedName>
    <definedName name="_____OFE2" localSheetId="5" hidden="1">#REF!</definedName>
    <definedName name="_____OFE2" hidden="1">#REF!</definedName>
    <definedName name="____OFE2" localSheetId="0" hidden="1">#REF!</definedName>
    <definedName name="____OFE2" localSheetId="5" hidden="1">#REF!</definedName>
    <definedName name="____OFE2" hidden="1">#REF!</definedName>
    <definedName name="___OFE2" localSheetId="0" hidden="1">#REF!</definedName>
    <definedName name="___OFE2" localSheetId="5" hidden="1">#REF!</definedName>
    <definedName name="___OFE2" hidden="1">#REF!</definedName>
    <definedName name="__1__123Graph_AChart_1A" localSheetId="0" hidden="1">#REF!</definedName>
    <definedName name="__1__123Graph_AChart_1A" localSheetId="5" hidden="1">#REF!</definedName>
    <definedName name="__1__123Graph_AChart_1A" hidden="1">#REF!</definedName>
    <definedName name="__123Graph_A" localSheetId="0" hidden="1">#REF!</definedName>
    <definedName name="__123Graph_A" localSheetId="5" hidden="1">#REF!</definedName>
    <definedName name="__123Graph_A" hidden="1">#REF!</definedName>
    <definedName name="__123Graph_ACurrent" localSheetId="0" hidden="1">#REF!</definedName>
    <definedName name="__123Graph_ACurrent" localSheetId="5" hidden="1">#REF!</definedName>
    <definedName name="__123Graph_ACurrent" hidden="1">#REF!</definedName>
    <definedName name="__123Graph_B" localSheetId="0" hidden="1">#REF!</definedName>
    <definedName name="__123Graph_B" localSheetId="5" hidden="1">#REF!</definedName>
    <definedName name="__123Graph_B" hidden="1">#REF!</definedName>
    <definedName name="__123Graph_BCurrent" localSheetId="0" hidden="1">#REF!</definedName>
    <definedName name="__123Graph_BCurrent" localSheetId="5" hidden="1">#REF!</definedName>
    <definedName name="__123Graph_BCurrent" hidden="1">#REF!</definedName>
    <definedName name="__123Graph_C" localSheetId="0" hidden="1">#REF!</definedName>
    <definedName name="__123Graph_C" localSheetId="5" hidden="1">#REF!</definedName>
    <definedName name="__123Graph_C" hidden="1">#REF!</definedName>
    <definedName name="__123Graph_D" localSheetId="0" hidden="1">#REF!</definedName>
    <definedName name="__123Graph_D" localSheetId="5" hidden="1">#REF!</definedName>
    <definedName name="__123Graph_D" hidden="1">#REF!</definedName>
    <definedName name="__123Graph_E" localSheetId="0" hidden="1">#REF!</definedName>
    <definedName name="__123Graph_E" localSheetId="5" hidden="1">#REF!</definedName>
    <definedName name="__123Graph_E" hidden="1">#REF!</definedName>
    <definedName name="__123Graph_F" localSheetId="0" hidden="1">#REF!</definedName>
    <definedName name="__123Graph_F" localSheetId="5" hidden="1">#REF!</definedName>
    <definedName name="__123Graph_F" hidden="1">#REF!</definedName>
    <definedName name="__123Graph_X" localSheetId="0" hidden="1">#REF!</definedName>
    <definedName name="__123Graph_X" localSheetId="5" hidden="1">#REF!</definedName>
    <definedName name="__123Graph_X" hidden="1">#REF!</definedName>
    <definedName name="__123Graph_XCurrent" localSheetId="0" hidden="1">#REF!</definedName>
    <definedName name="__123Graph_XCurrent" localSheetId="5" hidden="1">#REF!</definedName>
    <definedName name="__123Graph_XCurrent" hidden="1">#REF!</definedName>
    <definedName name="__2__123Graph_AChart_2A" localSheetId="0" hidden="1">#REF!</definedName>
    <definedName name="__2__123Graph_AChart_2A" localSheetId="5" hidden="1">#REF!</definedName>
    <definedName name="__2__123Graph_AChart_2A" hidden="1">#REF!</definedName>
    <definedName name="__3__123Graph_AChart_3A" localSheetId="0" hidden="1">#REF!</definedName>
    <definedName name="__3__123Graph_AChart_3A" localSheetId="5" hidden="1">#REF!</definedName>
    <definedName name="__3__123Graph_AChart_3A" hidden="1">#REF!</definedName>
    <definedName name="__4__123Graph_AChart_4A" localSheetId="0" hidden="1">#REF!</definedName>
    <definedName name="__4__123Graph_AChart_4A" localSheetId="5" hidden="1">#REF!</definedName>
    <definedName name="__4__123Graph_AChart_4A" hidden="1">#REF!</definedName>
    <definedName name="__5__123Graph_BChart_1A" localSheetId="0" hidden="1">#REF!</definedName>
    <definedName name="__5__123Graph_BChart_1A" localSheetId="5" hidden="1">#REF!</definedName>
    <definedName name="__5__123Graph_BChart_1A" hidden="1">#REF!</definedName>
    <definedName name="__OFE2" localSheetId="0" hidden="1">#REF!</definedName>
    <definedName name="__OFE2" localSheetId="5" hidden="1">#REF!</definedName>
    <definedName name="__OFE2" hidden="1">#REF!</definedName>
    <definedName name="_1_____123Graph_BChart_3A" localSheetId="0" hidden="1">#REF!</definedName>
    <definedName name="_1_____123Graph_BChart_3A" localSheetId="5" hidden="1">#REF!</definedName>
    <definedName name="_1_____123Graph_BChart_3A" hidden="1">#REF!</definedName>
    <definedName name="_1___123Graph_AChart_1A" localSheetId="0" hidden="1">#REF!</definedName>
    <definedName name="_1___123Graph_AChart_1A" localSheetId="5" hidden="1">#REF!</definedName>
    <definedName name="_1___123Graph_AChart_1A" hidden="1">#REF!</definedName>
    <definedName name="_1__123Graph_AChart_1A" localSheetId="0" hidden="1">#REF!</definedName>
    <definedName name="_1__123Graph_AChart_1A" localSheetId="5" hidden="1">#REF!</definedName>
    <definedName name="_1__123Graph_AChart_1A" hidden="1">#REF!</definedName>
    <definedName name="_10____123Graph_XChart_3A" localSheetId="0" hidden="1">#REF!</definedName>
    <definedName name="_10____123Graph_XChart_3A" localSheetId="5" hidden="1">#REF!</definedName>
    <definedName name="_10____123Graph_XChart_3A" hidden="1">#REF!</definedName>
    <definedName name="_10___123Graph_XChart_1A" localSheetId="0" hidden="1">#REF!</definedName>
    <definedName name="_10___123Graph_XChart_1A" localSheetId="5" hidden="1">#REF!</definedName>
    <definedName name="_10___123Graph_XChart_1A" hidden="1">#REF!</definedName>
    <definedName name="_10__123Graph_XChart_1A" localSheetId="0" hidden="1">#REF!</definedName>
    <definedName name="_10__123Graph_XChart_1A" localSheetId="5" hidden="1">#REF!</definedName>
    <definedName name="_10__123Graph_XChart_1A" hidden="1">#REF!</definedName>
    <definedName name="_10__123Graph_XChart_3A" localSheetId="0" hidden="1">#REF!</definedName>
    <definedName name="_10__123Graph_XChart_3A" localSheetId="5" hidden="1">#REF!</definedName>
    <definedName name="_10__123Graph_XChart_3A" hidden="1">#REF!</definedName>
    <definedName name="_11____123Graph_XChart_4A" localSheetId="0" hidden="1">#REF!</definedName>
    <definedName name="_11____123Graph_XChart_4A" localSheetId="5" hidden="1">#REF!</definedName>
    <definedName name="_11____123Graph_XChart_4A" hidden="1">#REF!</definedName>
    <definedName name="_11___123Graph_XChart_2A" localSheetId="0" hidden="1">#REF!</definedName>
    <definedName name="_11___123Graph_XChart_2A" localSheetId="5" hidden="1">#REF!</definedName>
    <definedName name="_11___123Graph_XChart_2A" hidden="1">#REF!</definedName>
    <definedName name="_11__123Graph_BChart_4A" localSheetId="0" hidden="1">#REF!</definedName>
    <definedName name="_11__123Graph_BChart_4A" localSheetId="5" hidden="1">#REF!</definedName>
    <definedName name="_11__123Graph_BChart_4A" hidden="1">#REF!</definedName>
    <definedName name="_11__123Graph_XChart_2A" localSheetId="0" hidden="1">#REF!</definedName>
    <definedName name="_11__123Graph_XChart_2A" localSheetId="5" hidden="1">#REF!</definedName>
    <definedName name="_11__123Graph_XChart_2A" hidden="1">#REF!</definedName>
    <definedName name="_11__123Graph_XChart_4A" localSheetId="0" hidden="1">#REF!</definedName>
    <definedName name="_11__123Graph_XChart_4A" localSheetId="5" hidden="1">#REF!</definedName>
    <definedName name="_11__123Graph_XChart_4A" hidden="1">#REF!</definedName>
    <definedName name="_12___123Graph_AChart_1A" localSheetId="0" hidden="1">#REF!</definedName>
    <definedName name="_12___123Graph_AChart_1A" localSheetId="5" hidden="1">#REF!</definedName>
    <definedName name="_12___123Graph_AChart_1A" hidden="1">#REF!</definedName>
    <definedName name="_12___123Graph_XChart_3A" localSheetId="0" hidden="1">#REF!</definedName>
    <definedName name="_12___123Graph_XChart_3A" localSheetId="5" hidden="1">#REF!</definedName>
    <definedName name="_12___123Graph_XChart_3A" hidden="1">#REF!</definedName>
    <definedName name="_12__123Graph_XChart_1A" localSheetId="0" hidden="1">#REF!</definedName>
    <definedName name="_12__123Graph_XChart_1A" localSheetId="5" hidden="1">#REF!</definedName>
    <definedName name="_12__123Graph_XChart_1A" hidden="1">#REF!</definedName>
    <definedName name="_12__123Graph_XChart_3A" localSheetId="0" hidden="1">#REF!</definedName>
    <definedName name="_12__123Graph_XChart_3A" localSheetId="5" hidden="1">#REF!</definedName>
    <definedName name="_12__123Graph_XChart_3A" hidden="1">#REF!</definedName>
    <definedName name="_13___123Graph_AChart_2A" localSheetId="0" hidden="1">#REF!</definedName>
    <definedName name="_13___123Graph_AChart_2A" localSheetId="5" hidden="1">#REF!</definedName>
    <definedName name="_13___123Graph_AChart_2A" hidden="1">#REF!</definedName>
    <definedName name="_13___123Graph_XChart_4A" localSheetId="0" hidden="1">#REF!</definedName>
    <definedName name="_13___123Graph_XChart_4A" localSheetId="5" hidden="1">#REF!</definedName>
    <definedName name="_13___123Graph_XChart_4A" hidden="1">#REF!</definedName>
    <definedName name="_13__123Graph_XChart_2A" localSheetId="0" hidden="1">#REF!</definedName>
    <definedName name="_13__123Graph_XChart_2A" localSheetId="5" hidden="1">#REF!</definedName>
    <definedName name="_13__123Graph_XChart_2A" hidden="1">#REF!</definedName>
    <definedName name="_13__123Graph_XChart_4A" localSheetId="0" hidden="1">#REF!</definedName>
    <definedName name="_13__123Graph_XChart_4A" localSheetId="5" hidden="1">#REF!</definedName>
    <definedName name="_13__123Graph_XChart_4A" hidden="1">#REF!</definedName>
    <definedName name="_14___123Graph_AChart_3A" localSheetId="0" hidden="1">#REF!</definedName>
    <definedName name="_14___123Graph_AChart_3A" localSheetId="5" hidden="1">#REF!</definedName>
    <definedName name="_14___123Graph_AChart_3A" hidden="1">#REF!</definedName>
    <definedName name="_14__123Graph_XChart_3A" localSheetId="0" hidden="1">#REF!</definedName>
    <definedName name="_14__123Graph_XChart_3A" localSheetId="5" hidden="1">#REF!</definedName>
    <definedName name="_14__123Graph_XChart_3A" hidden="1">#REF!</definedName>
    <definedName name="_15___123Graph_AChart_4A" localSheetId="0" hidden="1">#REF!</definedName>
    <definedName name="_15___123Graph_AChart_4A" localSheetId="5" hidden="1">#REF!</definedName>
    <definedName name="_15___123Graph_AChart_4A" hidden="1">#REF!</definedName>
    <definedName name="_15__123Graph_XChart_4A" localSheetId="0" hidden="1">#REF!</definedName>
    <definedName name="_15__123Graph_XChart_4A" localSheetId="5" hidden="1">#REF!</definedName>
    <definedName name="_15__123Graph_XChart_4A" hidden="1">#REF!</definedName>
    <definedName name="_16___123Graph_BChart_1A" localSheetId="0" hidden="1">#REF!</definedName>
    <definedName name="_16___123Graph_BChart_1A" localSheetId="5" hidden="1">#REF!</definedName>
    <definedName name="_16___123Graph_BChart_1A" hidden="1">#REF!</definedName>
    <definedName name="_17___123Graph_BChart_3A" localSheetId="0" hidden="1">#REF!</definedName>
    <definedName name="_17___123Graph_BChart_3A" localSheetId="5" hidden="1">#REF!</definedName>
    <definedName name="_17___123Graph_BChart_3A" hidden="1">#REF!</definedName>
    <definedName name="_18___123Graph_BChart_4A" localSheetId="0" hidden="1">#REF!</definedName>
    <definedName name="_18___123Graph_BChart_4A" localSheetId="5" hidden="1">#REF!</definedName>
    <definedName name="_18___123Graph_BChart_4A" hidden="1">#REF!</definedName>
    <definedName name="_19___123Graph_XChart_1A" localSheetId="0" hidden="1">#REF!</definedName>
    <definedName name="_19___123Graph_XChart_1A" localSheetId="5" hidden="1">#REF!</definedName>
    <definedName name="_19___123Graph_XChart_1A" hidden="1">#REF!</definedName>
    <definedName name="_2_____123Graph_BChart_4A" localSheetId="0" hidden="1">#REF!</definedName>
    <definedName name="_2_____123Graph_BChart_4A" localSheetId="5" hidden="1">#REF!</definedName>
    <definedName name="_2_____123Graph_BChart_4A" hidden="1">#REF!</definedName>
    <definedName name="_2___123Graph_AChart_2A" localSheetId="0" hidden="1">#REF!</definedName>
    <definedName name="_2___123Graph_AChart_2A" localSheetId="5" hidden="1">#REF!</definedName>
    <definedName name="_2___123Graph_AChart_2A" hidden="1">#REF!</definedName>
    <definedName name="_2__123Graph_AChart_2A" localSheetId="0" hidden="1">#REF!</definedName>
    <definedName name="_2__123Graph_AChart_2A" localSheetId="5" hidden="1">#REF!</definedName>
    <definedName name="_2__123Graph_AChart_2A" hidden="1">#REF!</definedName>
    <definedName name="_20___123Graph_XChart_2A" localSheetId="0" hidden="1">#REF!</definedName>
    <definedName name="_20___123Graph_XChart_2A" localSheetId="5" hidden="1">#REF!</definedName>
    <definedName name="_20___123Graph_XChart_2A" hidden="1">#REF!</definedName>
    <definedName name="_21___123Graph_XChart_3A" localSheetId="0" hidden="1">#REF!</definedName>
    <definedName name="_21___123Graph_XChart_3A" localSheetId="5" hidden="1">#REF!</definedName>
    <definedName name="_21___123Graph_XChart_3A" hidden="1">#REF!</definedName>
    <definedName name="_22___123Graph_XChart_4A" localSheetId="0" hidden="1">#REF!</definedName>
    <definedName name="_22___123Graph_XChart_4A" localSheetId="5" hidden="1">#REF!</definedName>
    <definedName name="_22___123Graph_XChart_4A" hidden="1">#REF!</definedName>
    <definedName name="_3____123Graph_AChart_1A" localSheetId="0" hidden="1">#REF!</definedName>
    <definedName name="_3____123Graph_AChart_1A" localSheetId="5" hidden="1">#REF!</definedName>
    <definedName name="_3____123Graph_AChart_1A" hidden="1">#REF!</definedName>
    <definedName name="_3___123Graph_AChart_3A" localSheetId="0" hidden="1">#REF!</definedName>
    <definedName name="_3___123Graph_AChart_3A" localSheetId="5" hidden="1">#REF!</definedName>
    <definedName name="_3___123Graph_AChart_3A" hidden="1">#REF!</definedName>
    <definedName name="_3__123Graph_AChart_3A" localSheetId="0" hidden="1">#REF!</definedName>
    <definedName name="_3__123Graph_AChart_3A" localSheetId="5" hidden="1">#REF!</definedName>
    <definedName name="_3__123Graph_AChart_3A" hidden="1">#REF!</definedName>
    <definedName name="_4____123Graph_AChart_2A" localSheetId="0" hidden="1">#REF!</definedName>
    <definedName name="_4____123Graph_AChart_2A" localSheetId="5" hidden="1">#REF!</definedName>
    <definedName name="_4____123Graph_AChart_2A" hidden="1">#REF!</definedName>
    <definedName name="_4___123Graph_AChart_4A" localSheetId="0" hidden="1">#REF!</definedName>
    <definedName name="_4___123Graph_AChart_4A" localSheetId="5" hidden="1">#REF!</definedName>
    <definedName name="_4___123Graph_AChart_4A" hidden="1">#REF!</definedName>
    <definedName name="_4__123Graph_AChart_4A" localSheetId="0" hidden="1">#REF!</definedName>
    <definedName name="_4__123Graph_AChart_4A" localSheetId="5" hidden="1">#REF!</definedName>
    <definedName name="_4__123Graph_AChart_4A" hidden="1">#REF!</definedName>
    <definedName name="_5____123Graph_AChart_3A" localSheetId="0" hidden="1">#REF!</definedName>
    <definedName name="_5____123Graph_AChart_3A" localSheetId="5" hidden="1">#REF!</definedName>
    <definedName name="_5____123Graph_AChart_3A" hidden="1">#REF!</definedName>
    <definedName name="_5___123Graph_BChart_1A" localSheetId="0" hidden="1">#REF!</definedName>
    <definedName name="_5___123Graph_BChart_1A" localSheetId="5" hidden="1">#REF!</definedName>
    <definedName name="_5___123Graph_BChart_1A" hidden="1">#REF!</definedName>
    <definedName name="_5__123Graph_BChart_1A" localSheetId="0" hidden="1">#REF!</definedName>
    <definedName name="_5__123Graph_BChart_1A" localSheetId="5" hidden="1">#REF!</definedName>
    <definedName name="_5__123Graph_BChart_1A" hidden="1">#REF!</definedName>
    <definedName name="_6____123Graph_AChart_4A" localSheetId="0" hidden="1">#REF!</definedName>
    <definedName name="_6____123Graph_AChart_4A" localSheetId="5" hidden="1">#REF!</definedName>
    <definedName name="_6____123Graph_AChart_4A" hidden="1">#REF!</definedName>
    <definedName name="_6__123Graph_BChart_3A" localSheetId="0" hidden="1">#REF!</definedName>
    <definedName name="_6__123Graph_BChart_3A" localSheetId="5" hidden="1">#REF!</definedName>
    <definedName name="_6__123Graph_BChart_3A" hidden="1">#REF!</definedName>
    <definedName name="_7____123Graph_BChart_1A" localSheetId="0" hidden="1">#REF!</definedName>
    <definedName name="_7____123Graph_BChart_1A" localSheetId="5" hidden="1">#REF!</definedName>
    <definedName name="_7____123Graph_BChart_1A" hidden="1">#REF!</definedName>
    <definedName name="_7___123Graph_BChart_3A" localSheetId="0" hidden="1">#REF!</definedName>
    <definedName name="_7___123Graph_BChart_3A" localSheetId="5" hidden="1">#REF!</definedName>
    <definedName name="_7___123Graph_BChart_3A" hidden="1">#REF!</definedName>
    <definedName name="_7__123Graph_BChart_3A" localSheetId="0" hidden="1">#REF!</definedName>
    <definedName name="_7__123Graph_BChart_3A" localSheetId="5" hidden="1">#REF!</definedName>
    <definedName name="_7__123Graph_BChart_3A" hidden="1">#REF!</definedName>
    <definedName name="_7__123Graph_BChart_4A" localSheetId="0" hidden="1">#REF!</definedName>
    <definedName name="_7__123Graph_BChart_4A" localSheetId="5" hidden="1">#REF!</definedName>
    <definedName name="_7__123Graph_BChart_4A" hidden="1">#REF!</definedName>
    <definedName name="_8____123Graph_XChart_1A" localSheetId="0" hidden="1">#REF!</definedName>
    <definedName name="_8____123Graph_XChart_1A" localSheetId="5" hidden="1">#REF!</definedName>
    <definedName name="_8____123Graph_XChart_1A" hidden="1">#REF!</definedName>
    <definedName name="_8__123Graph_BChart_3A" localSheetId="0" hidden="1">#REF!</definedName>
    <definedName name="_8__123Graph_BChart_3A" localSheetId="5" hidden="1">#REF!</definedName>
    <definedName name="_8__123Graph_BChart_3A" hidden="1">#REF!</definedName>
    <definedName name="_8__123Graph_XChart_1A" localSheetId="0" hidden="1">#REF!</definedName>
    <definedName name="_8__123Graph_XChart_1A" localSheetId="5" hidden="1">#REF!</definedName>
    <definedName name="_8__123Graph_XChart_1A" hidden="1">#REF!</definedName>
    <definedName name="_9____123Graph_XChart_2A" localSheetId="0" hidden="1">#REF!</definedName>
    <definedName name="_9____123Graph_XChart_2A" localSheetId="5" hidden="1">#REF!</definedName>
    <definedName name="_9____123Graph_XChart_2A" hidden="1">#REF!</definedName>
    <definedName name="_9___123Graph_BChart_4A" localSheetId="0" hidden="1">#REF!</definedName>
    <definedName name="_9___123Graph_BChart_4A" localSheetId="5" hidden="1">#REF!</definedName>
    <definedName name="_9___123Graph_BChart_4A" hidden="1">#REF!</definedName>
    <definedName name="_9__123Graph_BChart_4A" localSheetId="0" hidden="1">#REF!</definedName>
    <definedName name="_9__123Graph_BChart_4A" localSheetId="5" hidden="1">#REF!</definedName>
    <definedName name="_9__123Graph_BChart_4A" hidden="1">#REF!</definedName>
    <definedName name="_9__123Graph_XChart_2A" localSheetId="0" hidden="1">#REF!</definedName>
    <definedName name="_9__123Graph_XChart_2A" localSheetId="5" hidden="1">#REF!</definedName>
    <definedName name="_9__123Graph_XChart_2A" hidden="1">#REF!</definedName>
    <definedName name="_Fill" localSheetId="0" hidden="1">#REF!</definedName>
    <definedName name="_Fill" localSheetId="5" hidden="1">#REF!</definedName>
    <definedName name="_Fill" hidden="1">#REF!</definedName>
    <definedName name="_Fill1" localSheetId="0" hidden="1">#REF!</definedName>
    <definedName name="_Fill1" localSheetId="5" hidden="1">#REF!</definedName>
    <definedName name="_Fill1" hidden="1">#REF!</definedName>
    <definedName name="_filterd" localSheetId="0" hidden="1">#REF!</definedName>
    <definedName name="_filterd" localSheetId="5" hidden="1">#REF!</definedName>
    <definedName name="_filterd" hidden="1">#REF!</definedName>
    <definedName name="_xlnm._FilterDatabase" hidden="1">[2]C!$P$428:$T$428</definedName>
    <definedName name="_Key1" localSheetId="0" hidden="1">#REF!</definedName>
    <definedName name="_Key1" localSheetId="5" hidden="1">#REF!</definedName>
    <definedName name="_Key1" hidden="1">#REF!</definedName>
    <definedName name="_Key2" localSheetId="0" hidden="1">#REF!</definedName>
    <definedName name="_Key2" localSheetId="5" hidden="1">#REF!</definedName>
    <definedName name="_Key2" hidden="1">#REF!</definedName>
    <definedName name="_Key3" localSheetId="0" hidden="1">#REF!</definedName>
    <definedName name="_Key3" localSheetId="5" hidden="1">#REF!</definedName>
    <definedName name="_Key3" hidden="1">#REF!</definedName>
    <definedName name="_OFE2" localSheetId="0" hidden="1">#REF!</definedName>
    <definedName name="_OFE2" localSheetId="5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localSheetId="5" hidden="1">#REF!</definedName>
    <definedName name="_Parse_In" hidden="1">#REF!</definedName>
    <definedName name="_Parse_Out" localSheetId="0" hidden="1">#REF!</definedName>
    <definedName name="_Parse_Out" localSheetId="5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localSheetId="5" hidden="1">#REF!</definedName>
    <definedName name="_Regression_Out" hidden="1">#REF!</definedName>
    <definedName name="_Regression_X" localSheetId="0" hidden="1">#REF!</definedName>
    <definedName name="_Regression_X" localSheetId="5" hidden="1">#REF!</definedName>
    <definedName name="_Regression_X" hidden="1">#REF!</definedName>
    <definedName name="_Regression_Y" localSheetId="0" hidden="1">#REF!</definedName>
    <definedName name="_Regression_Y" localSheetId="5" hidden="1">#REF!</definedName>
    <definedName name="_Regression_Y" hidden="1">#REF!</definedName>
    <definedName name="_Sort" localSheetId="0" hidden="1">#REF!</definedName>
    <definedName name="_Sort" localSheetId="5" hidden="1">#REF!</definedName>
    <definedName name="_Sort" hidden="1">#REF!</definedName>
    <definedName name="´" hidden="1">#REF!,#REF!,#REF!,#REF!,#REF!,#REF!</definedName>
    <definedName name="a" localSheetId="0">#REF!</definedName>
    <definedName name="a" localSheetId="5">#REF!</definedName>
    <definedName name="a">#REF!</definedName>
    <definedName name="ab" localSheetId="0" hidden="1">#REF!</definedName>
    <definedName name="ab" localSheetId="5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Estado'!$A$2:$H$232</definedName>
    <definedName name="_xlnm.Print_Area" localSheetId="1">'Mapa II_ Despesas por Economica'!$A$1:$L$146</definedName>
    <definedName name="_xlnm.Print_Area" localSheetId="2">'Mapa III_ Despesas por Organica'!$A$1:$L$40</definedName>
    <definedName name="_xlnm.Print_Area" localSheetId="3">'Mapa IV_ Despesas por Funções'!$A$1:$L$97</definedName>
    <definedName name="_xlnm.Print_Area" localSheetId="4">'Mapa VII_ Despesas por Programa'!$A$1:$P$44</definedName>
    <definedName name="_xlnm.Print_Area" localSheetId="5">'Mapa XVI_ Orçamento por Género'!$A$1:$O$43</definedName>
    <definedName name="_xlnm.Print_Area">'[3]Table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localSheetId="5" hidden="1">#REF!</definedName>
    <definedName name="celina" hidden="1">#REF!</definedName>
    <definedName name="Cenario21" localSheetId="5" hidden="1">#REF!,#REF!,#REF!,#REF!,#REF!,#REF!,#REF!,#REF!</definedName>
    <definedName name="Cenario21" hidden="1">#REF!,#REF!,#REF!,#REF!,#REF!,#REF!,#REF!,#REF!</definedName>
    <definedName name="cjhfrjhdfjhdfjhdf" localSheetId="0" hidden="1">#REF!</definedName>
    <definedName name="cjhfrjhdfjhdfjhdf" localSheetId="5" hidden="1">#REF!</definedName>
    <definedName name="cjhfrjhdfjhdfjhdf" hidden="1">#REF!</definedName>
    <definedName name="Claudia">#REF!</definedName>
    <definedName name="Code" localSheetId="0" hidden="1">#REF!</definedName>
    <definedName name="Code" localSheetId="5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localSheetId="5" hidden="1">#REF!,#REF!,#REF!,#REF!,#REF!,#REF!</definedName>
    <definedName name="Cwvu.a." hidden="1">#REF!,#REF!,#REF!,#REF!,#REF!,#REF!</definedName>
    <definedName name="Cwvu.bop." localSheetId="5" hidden="1">#REF!,#REF!,#REF!,#REF!,#REF!,#REF!</definedName>
    <definedName name="Cwvu.bop." hidden="1">#REF!,#REF!,#REF!,#REF!,#REF!,#REF!</definedName>
    <definedName name="Cwvu.bop.sr." localSheetId="5" hidden="1">#REF!,#REF!,#REF!,#REF!,#REF!,#REF!</definedName>
    <definedName name="Cwvu.bop.sr." hidden="1">#REF!,#REF!,#REF!,#REF!,#REF!,#REF!</definedName>
    <definedName name="Cwvu.bopsdr.sr." localSheetId="5" hidden="1">#REF!,#REF!,#REF!,#REF!,#REF!,#REF!</definedName>
    <definedName name="Cwvu.bopsdr.sr." hidden="1">#REF!,#REF!,#REF!,#REF!,#REF!,#REF!</definedName>
    <definedName name="Cwvu.cotton." localSheetId="5" hidden="1">#REF!,#REF!,#REF!,#REF!,#REF!,#REF!,#REF!,#REF!</definedName>
    <definedName name="Cwvu.cotton." hidden="1">#REF!,#REF!,#REF!,#REF!,#REF!,#REF!,#REF!,#REF!</definedName>
    <definedName name="Cwvu.cottonall." localSheetId="5" hidden="1">#REF!,#REF!,#REF!,#REF!,#REF!,#REF!,#REF!</definedName>
    <definedName name="Cwvu.cottonall." hidden="1">#REF!,#REF!,#REF!,#REF!,#REF!,#REF!,#REF!</definedName>
    <definedName name="Cwvu.exportdetails." localSheetId="5" hidden="1">#REF!,#REF!,#REF!,#REF!,#REF!,#REF!,#REF!</definedName>
    <definedName name="Cwvu.exportdetails." hidden="1">#REF!,#REF!,#REF!,#REF!,#REF!,#REF!,#REF!</definedName>
    <definedName name="Cwvu.exports." localSheetId="5" hidden="1">#REF!,#REF!,#REF!,#REF!,#REF!,#REF!,#REF!,#REF!</definedName>
    <definedName name="Cwvu.exports." hidden="1">#REF!,#REF!,#REF!,#REF!,#REF!,#REF!,#REF!,#REF!</definedName>
    <definedName name="Cwvu.gold." localSheetId="5" hidden="1">#REF!,#REF!,#REF!,#REF!,#REF!,#REF!,#REF!,#REF!</definedName>
    <definedName name="Cwvu.gold." hidden="1">#REF!,#REF!,#REF!,#REF!,#REF!,#REF!,#REF!,#REF!</definedName>
    <definedName name="Cwvu.goldall." localSheetId="5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localSheetId="5" hidden="1">#REF!</definedName>
    <definedName name="Cwvu.IMPORT." hidden="1">#REF!</definedName>
    <definedName name="Cwvu.imports." localSheetId="5" hidden="1">#REF!,#REF!,#REF!,#REF!,#REF!,#REF!,#REF!,#REF!,#REF!</definedName>
    <definedName name="Cwvu.imports." hidden="1">#REF!,#REF!,#REF!,#REF!,#REF!,#REF!,#REF!,#REF!,#REF!</definedName>
    <definedName name="Cwvu.importsall." localSheetId="5" hidden="1">#REF!,#REF!,#REF!,#REF!,#REF!,#REF!,#REF!,#REF!,#REF!</definedName>
    <definedName name="Cwvu.importsall." hidden="1">#REF!,#REF!,#REF!,#REF!,#REF!,#REF!,#REF!,#REF!,#REF!</definedName>
    <definedName name="Cwvu.tot." localSheetId="5" hidden="1">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localSheetId="5" hidden="1">#REF!</definedName>
    <definedName name="data1" hidden="1">#REF!</definedName>
    <definedName name="data2" localSheetId="0" hidden="1">#REF!</definedName>
    <definedName name="data2" localSheetId="5" hidden="1">#REF!</definedName>
    <definedName name="data2" hidden="1">#REF!</definedName>
    <definedName name="data3" localSheetId="0" hidden="1">#REF!</definedName>
    <definedName name="data3" localSheetId="5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localSheetId="5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localSheetId="5" hidden="1">#REF!</definedName>
    <definedName name="di" hidden="1">#REF!</definedName>
    <definedName name="Discount" localSheetId="0" hidden="1">#REF!</definedName>
    <definedName name="Discount" localSheetId="5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localSheetId="5" hidden="1">#REF!</definedName>
    <definedName name="display_area_2" hidden="1">#REF!</definedName>
    <definedName name="Div" localSheetId="0" hidden="1">#REF!</definedName>
    <definedName name="Div" localSheetId="5" hidden="1">#REF!</definedName>
    <definedName name="Div" hidden="1">#REF!</definedName>
    <definedName name="DMXHUB" localSheetId="0">#REF!</definedName>
    <definedName name="DMXHUB" localSheetId="5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localSheetId="5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localSheetId="5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 localSheetId="5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localSheetId="5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localSheetId="5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 localSheetId="5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localSheetId="5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 localSheetId="5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Linha_Cabeçalho">ROW(#REF!)</definedName>
    <definedName name="loan_amount" localSheetId="0">#REF!</definedName>
    <definedName name="loan_amount" localSheetId="5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INDEX({12,6,3,2,1},MATCH(#REF!,[4]!frequency,0))</definedName>
    <definedName name="Municipio" localSheetId="0">#REF!</definedName>
    <definedName name="Municipio" localSheetId="5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 localSheetId="5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#N/A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localSheetId="5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localSheetId="5" hidden="1">#REF!</definedName>
    <definedName name="PAULO" hidden="1">#REF!</definedName>
    <definedName name="payment" localSheetId="0">#REF!</definedName>
    <definedName name="payment" localSheetId="5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INDEX({1,2,4,6,12},MATCH(#REF!,[4]!frequency,0))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localSheetId="5" hidden="1">#REF!</definedName>
    <definedName name="ProdForm" hidden="1">#REF!</definedName>
    <definedName name="Product" localSheetId="0" hidden="1">#REF!</definedName>
    <definedName name="Product" localSheetId="5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 localSheetId="5">#REF!</definedName>
    <definedName name="rate">#REF!</definedName>
    <definedName name="RCArea" localSheetId="0" hidden="1">#REF!</definedName>
    <definedName name="RCArea" localSheetId="5" hidden="1">#REF!</definedName>
    <definedName name="RCArea" hidden="1">#REF!</definedName>
    <definedName name="Recy" localSheetId="0" hidden="1">#REF!</definedName>
    <definedName name="Recy" localSheetId="5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localSheetId="5" hidden="1">#REF!,#REF!</definedName>
    <definedName name="Rwvu.Export." hidden="1">#REF!,#REF!</definedName>
    <definedName name="Rwvu.IMPORT." localSheetId="0" hidden="1">#REF!</definedName>
    <definedName name="Rwvu.IMPORT." localSheetId="5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localSheetId="5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localSheetId="5" hidden="1">#REF!</definedName>
    <definedName name="tbl_ProdInfo" hidden="1">#REF!</definedName>
    <definedName name="term" localSheetId="0">#REF!</definedName>
    <definedName name="term" localSheetId="5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localSheetId="5" hidden="1">#REF!</definedName>
    <definedName name="titi" hidden="1">#REF!</definedName>
    <definedName name="_xlnm.Print_Titles" localSheetId="0">'Mapa I_ Receitas do Estado'!$2:$9</definedName>
    <definedName name="_xlnm.Print_Titles" localSheetId="1">'Mapa II_ Despesas por Economica'!$1:$6</definedName>
    <definedName name="_xlnm.Print_Titles" localSheetId="2">'Mapa III_ Despesas por Organica'!$1:$7</definedName>
    <definedName name="_xlnm.Print_Titles" localSheetId="3">'Mapa IV_ Despesas por Funções'!$1:$5</definedName>
    <definedName name="_xlnm.Print_Titles" localSheetId="4">'Mapa VII_ Despesas por Programa'!$A:$B,'Mapa VII_ Despesas por Programa'!$1:$9</definedName>
    <definedName name="_xlnm.Print_Titles" localSheetId="5">'Mapa XVI_ Orçamento por Género'!$A:$A</definedName>
    <definedName name="_xlnm.Print_Titles">[5]SUMMARY!$B$1:$D$65536,[5]SUMMARY!$A$3:$IV$5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localSheetId="5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5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5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5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5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5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5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5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5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5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5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5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5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5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5" hidden="1">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localSheetId="5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localSheetId="5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1F4C2007_FFA7_11D1_98B6_00C04FC96ABD_.wvu.Rows" localSheetId="5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5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5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5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5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5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5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5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5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5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5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5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5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5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5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5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5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5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5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5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5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5" hidden="1">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localSheetId="5" hidden="1">#REF!,#REF!</definedName>
    <definedName name="Z_65976840_70A2_11D2_BFD1_C1F7123CE332_.wvu.PrintTitles" hidden="1">#REF!,#REF!</definedName>
    <definedName name="Z_9E0C48F8_FFCC_11D1_98BA_00C04FC96ABD_.wvu.Rows" localSheetId="5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5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5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5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5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5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5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5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5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5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5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5" hidden="1">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localSheetId="5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localSheetId="5" hidden="1">#REF!,#REF!</definedName>
    <definedName name="Z_BC2BFA12_1C91_11D2_BFD2_00A02466506E_.wvu.PrintTitles" hidden="1">#REF!,#REF!</definedName>
    <definedName name="Z_C21FAE85_013A_11D2_98BD_00C04FC96ABD_.wvu.Rows" localSheetId="5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5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5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5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5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5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5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5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5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5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5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5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5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5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5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5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5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5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5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5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5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5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5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5" hidden="1">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localSheetId="5" hidden="1">#REF!,#REF!</definedName>
    <definedName name="Z_E6B74681_BCE1_11D2_BFD1_00A02466506E_.wvu.PrintTitles" hidden="1">#REF!,#REF!</definedName>
    <definedName name="Z_EA8011E5_017A_11D2_98BD_00C04FC96ABD_.wvu.Rows" localSheetId="5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5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5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5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5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5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5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5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5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5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5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5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5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5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5" hidden="1">#REF!,#REF!,#REF!,#REF!,#REF!,#REF!</definedName>
    <definedName name="Z_EA86CE47_00A2_11D2_98BC_00C04FC96ABD_.wvu.Rows" hidden="1">#REF!,#REF!,#REF!,#REF!,#REF!,#REF!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6" l="1"/>
  <c r="K43" i="6"/>
  <c r="J43" i="6"/>
  <c r="I43" i="6"/>
  <c r="F43" i="6"/>
  <c r="E43" i="6"/>
  <c r="D43" i="6"/>
  <c r="C43" i="6"/>
  <c r="B43" i="6"/>
  <c r="N41" i="6"/>
  <c r="M41" i="6"/>
  <c r="O41" i="6" s="1"/>
  <c r="H41" i="6"/>
  <c r="G41" i="6"/>
  <c r="N40" i="6"/>
  <c r="M40" i="6"/>
  <c r="O40" i="6" s="1"/>
  <c r="H40" i="6"/>
  <c r="G40" i="6"/>
  <c r="N39" i="6"/>
  <c r="M39" i="6"/>
  <c r="O39" i="6" s="1"/>
  <c r="H39" i="6"/>
  <c r="G39" i="6"/>
  <c r="N38" i="6"/>
  <c r="M38" i="6"/>
  <c r="O38" i="6" s="1"/>
  <c r="H38" i="6"/>
  <c r="G38" i="6"/>
  <c r="N37" i="6"/>
  <c r="M37" i="6"/>
  <c r="O37" i="6" s="1"/>
  <c r="H37" i="6"/>
  <c r="G37" i="6"/>
  <c r="N36" i="6"/>
  <c r="M36" i="6"/>
  <c r="H36" i="6"/>
  <c r="G36" i="6"/>
  <c r="N35" i="6"/>
  <c r="M35" i="6"/>
  <c r="O35" i="6" s="1"/>
  <c r="H35" i="6"/>
  <c r="G35" i="6"/>
  <c r="N34" i="6"/>
  <c r="M34" i="6"/>
  <c r="O34" i="6" s="1"/>
  <c r="H34" i="6"/>
  <c r="G34" i="6"/>
  <c r="N33" i="6"/>
  <c r="M33" i="6"/>
  <c r="O33" i="6" s="1"/>
  <c r="H33" i="6"/>
  <c r="G33" i="6"/>
  <c r="N32" i="6"/>
  <c r="M32" i="6"/>
  <c r="O32" i="6" s="1"/>
  <c r="H32" i="6"/>
  <c r="G32" i="6"/>
  <c r="N31" i="6"/>
  <c r="M31" i="6"/>
  <c r="O31" i="6" s="1"/>
  <c r="H31" i="6"/>
  <c r="G31" i="6"/>
  <c r="N30" i="6"/>
  <c r="M30" i="6"/>
  <c r="O30" i="6" s="1"/>
  <c r="H30" i="6"/>
  <c r="G30" i="6"/>
  <c r="N29" i="6"/>
  <c r="M29" i="6"/>
  <c r="O29" i="6" s="1"/>
  <c r="H29" i="6"/>
  <c r="G29" i="6"/>
  <c r="N28" i="6"/>
  <c r="M28" i="6"/>
  <c r="H28" i="6"/>
  <c r="G28" i="6"/>
  <c r="N27" i="6"/>
  <c r="M27" i="6"/>
  <c r="O27" i="6" s="1"/>
  <c r="H27" i="6"/>
  <c r="G27" i="6"/>
  <c r="N26" i="6"/>
  <c r="M26" i="6"/>
  <c r="O26" i="6" s="1"/>
  <c r="H26" i="6"/>
  <c r="G26" i="6"/>
  <c r="N25" i="6"/>
  <c r="M25" i="6"/>
  <c r="O25" i="6" s="1"/>
  <c r="H25" i="6"/>
  <c r="G25" i="6"/>
  <c r="O24" i="6"/>
  <c r="N24" i="6"/>
  <c r="M24" i="6"/>
  <c r="H24" i="6"/>
  <c r="G24" i="6"/>
  <c r="N23" i="6"/>
  <c r="M23" i="6"/>
  <c r="H23" i="6"/>
  <c r="G23" i="6"/>
  <c r="N22" i="6"/>
  <c r="M22" i="6"/>
  <c r="H22" i="6"/>
  <c r="G22" i="6"/>
  <c r="N21" i="6"/>
  <c r="M21" i="6"/>
  <c r="H21" i="6"/>
  <c r="G21" i="6"/>
  <c r="N20" i="6"/>
  <c r="M20" i="6"/>
  <c r="H20" i="6"/>
  <c r="G20" i="6"/>
  <c r="N19" i="6"/>
  <c r="M19" i="6"/>
  <c r="H19" i="6"/>
  <c r="G19" i="6"/>
  <c r="N18" i="6"/>
  <c r="M18" i="6"/>
  <c r="H18" i="6"/>
  <c r="G18" i="6"/>
  <c r="N17" i="6"/>
  <c r="M17" i="6"/>
  <c r="H17" i="6"/>
  <c r="G17" i="6"/>
  <c r="O16" i="6"/>
  <c r="N16" i="6"/>
  <c r="M16" i="6"/>
  <c r="H16" i="6"/>
  <c r="G16" i="6"/>
  <c r="N15" i="6"/>
  <c r="M15" i="6"/>
  <c r="H15" i="6"/>
  <c r="G15" i="6"/>
  <c r="N14" i="6"/>
  <c r="M14" i="6"/>
  <c r="O14" i="6" s="1"/>
  <c r="H14" i="6"/>
  <c r="G14" i="6"/>
  <c r="N13" i="6"/>
  <c r="M13" i="6"/>
  <c r="O13" i="6" s="1"/>
  <c r="H13" i="6"/>
  <c r="G13" i="6"/>
  <c r="N12" i="6"/>
  <c r="M12" i="6"/>
  <c r="H12" i="6"/>
  <c r="G12" i="6"/>
  <c r="N11" i="6"/>
  <c r="M11" i="6"/>
  <c r="O11" i="6" s="1"/>
  <c r="H11" i="6"/>
  <c r="G11" i="6"/>
  <c r="N42" i="5"/>
  <c r="M42" i="5"/>
  <c r="L42" i="5"/>
  <c r="K42" i="5"/>
  <c r="K44" i="5" s="1"/>
  <c r="J42" i="5"/>
  <c r="H42" i="5"/>
  <c r="G42" i="5"/>
  <c r="F42" i="5"/>
  <c r="F44" i="5" s="1"/>
  <c r="E42" i="5"/>
  <c r="D42" i="5"/>
  <c r="C42" i="5"/>
  <c r="O41" i="5"/>
  <c r="P41" i="5" s="1"/>
  <c r="I41" i="5"/>
  <c r="O40" i="5"/>
  <c r="P40" i="5" s="1"/>
  <c r="I40" i="5"/>
  <c r="P39" i="5"/>
  <c r="O39" i="5"/>
  <c r="I39" i="5"/>
  <c r="O38" i="5"/>
  <c r="I38" i="5"/>
  <c r="O37" i="5"/>
  <c r="I37" i="5"/>
  <c r="O36" i="5"/>
  <c r="I36" i="5"/>
  <c r="N35" i="5"/>
  <c r="N44" i="5" s="1"/>
  <c r="M35" i="5"/>
  <c r="L35" i="5"/>
  <c r="K35" i="5"/>
  <c r="J35" i="5"/>
  <c r="H35" i="5"/>
  <c r="G35" i="5"/>
  <c r="F35" i="5"/>
  <c r="E35" i="5"/>
  <c r="D35" i="5"/>
  <c r="C35" i="5"/>
  <c r="O34" i="5"/>
  <c r="P34" i="5" s="1"/>
  <c r="I34" i="5"/>
  <c r="O33" i="5"/>
  <c r="I33" i="5"/>
  <c r="P32" i="5"/>
  <c r="O32" i="5"/>
  <c r="I32" i="5"/>
  <c r="P31" i="5"/>
  <c r="O31" i="5"/>
  <c r="I31" i="5"/>
  <c r="O30" i="5"/>
  <c r="I30" i="5"/>
  <c r="P30" i="5" s="1"/>
  <c r="O29" i="5"/>
  <c r="I29" i="5"/>
  <c r="N28" i="5"/>
  <c r="M28" i="5"/>
  <c r="L28" i="5"/>
  <c r="K28" i="5"/>
  <c r="J28" i="5"/>
  <c r="H28" i="5"/>
  <c r="G28" i="5"/>
  <c r="F28" i="5"/>
  <c r="E28" i="5"/>
  <c r="D28" i="5"/>
  <c r="C28" i="5"/>
  <c r="O27" i="5"/>
  <c r="P27" i="5" s="1"/>
  <c r="I27" i="5"/>
  <c r="O26" i="5"/>
  <c r="P26" i="5" s="1"/>
  <c r="I26" i="5"/>
  <c r="O25" i="5"/>
  <c r="I25" i="5"/>
  <c r="P25" i="5" s="1"/>
  <c r="P24" i="5"/>
  <c r="O24" i="5"/>
  <c r="I24" i="5"/>
  <c r="O23" i="5"/>
  <c r="I23" i="5"/>
  <c r="O22" i="5"/>
  <c r="I22" i="5"/>
  <c r="O21" i="5"/>
  <c r="P21" i="5" s="1"/>
  <c r="I21" i="5"/>
  <c r="O20" i="5"/>
  <c r="P20" i="5" s="1"/>
  <c r="I20" i="5"/>
  <c r="O19" i="5"/>
  <c r="P19" i="5" s="1"/>
  <c r="I19" i="5"/>
  <c r="O18" i="5"/>
  <c r="P18" i="5" s="1"/>
  <c r="I18" i="5"/>
  <c r="P17" i="5"/>
  <c r="O17" i="5"/>
  <c r="I17" i="5"/>
  <c r="O16" i="5"/>
  <c r="P16" i="5" s="1"/>
  <c r="I16" i="5"/>
  <c r="O15" i="5"/>
  <c r="I15" i="5"/>
  <c r="P14" i="5"/>
  <c r="O14" i="5"/>
  <c r="I14" i="5"/>
  <c r="N13" i="5"/>
  <c r="M13" i="5"/>
  <c r="L13" i="5"/>
  <c r="K13" i="5"/>
  <c r="J13" i="5"/>
  <c r="H13" i="5"/>
  <c r="G13" i="5"/>
  <c r="F13" i="5"/>
  <c r="E13" i="5"/>
  <c r="D13" i="5"/>
  <c r="C13" i="5"/>
  <c r="O12" i="5"/>
  <c r="I12" i="5"/>
  <c r="I13" i="5" s="1"/>
  <c r="O11" i="5"/>
  <c r="P11" i="5" s="1"/>
  <c r="I11" i="5"/>
  <c r="O10" i="5"/>
  <c r="I10" i="5"/>
  <c r="J95" i="4"/>
  <c r="I95" i="4"/>
  <c r="H95" i="4"/>
  <c r="F95" i="4"/>
  <c r="E95" i="4"/>
  <c r="D95" i="4"/>
  <c r="C95" i="4"/>
  <c r="K94" i="4"/>
  <c r="G94" i="4"/>
  <c r="K93" i="4"/>
  <c r="G93" i="4"/>
  <c r="K92" i="4"/>
  <c r="L92" i="4" s="1"/>
  <c r="G92" i="4"/>
  <c r="K91" i="4"/>
  <c r="L91" i="4" s="1"/>
  <c r="G91" i="4"/>
  <c r="K90" i="4"/>
  <c r="L90" i="4" s="1"/>
  <c r="G90" i="4"/>
  <c r="K89" i="4"/>
  <c r="G89" i="4"/>
  <c r="K88" i="4"/>
  <c r="G88" i="4"/>
  <c r="K87" i="4"/>
  <c r="G87" i="4"/>
  <c r="J86" i="4"/>
  <c r="I86" i="4"/>
  <c r="H86" i="4"/>
  <c r="F86" i="4"/>
  <c r="E86" i="4"/>
  <c r="D86" i="4"/>
  <c r="C86" i="4"/>
  <c r="K85" i="4"/>
  <c r="L85" i="4" s="1"/>
  <c r="G85" i="4"/>
  <c r="K84" i="4"/>
  <c r="L84" i="4" s="1"/>
  <c r="G84" i="4"/>
  <c r="K83" i="4"/>
  <c r="L83" i="4" s="1"/>
  <c r="G83" i="4"/>
  <c r="K82" i="4"/>
  <c r="L82" i="4" s="1"/>
  <c r="G82" i="4"/>
  <c r="K81" i="4"/>
  <c r="L81" i="4" s="1"/>
  <c r="G81" i="4"/>
  <c r="L80" i="4"/>
  <c r="K80" i="4"/>
  <c r="G80" i="4"/>
  <c r="K79" i="4"/>
  <c r="L79" i="4" s="1"/>
  <c r="G79" i="4"/>
  <c r="K78" i="4"/>
  <c r="G78" i="4"/>
  <c r="L77" i="4"/>
  <c r="K77" i="4"/>
  <c r="G77" i="4"/>
  <c r="K76" i="4"/>
  <c r="L76" i="4" s="1"/>
  <c r="G76" i="4"/>
  <c r="J75" i="4"/>
  <c r="I75" i="4"/>
  <c r="H75" i="4"/>
  <c r="F75" i="4"/>
  <c r="E75" i="4"/>
  <c r="D75" i="4"/>
  <c r="C75" i="4"/>
  <c r="K74" i="4"/>
  <c r="L74" i="4" s="1"/>
  <c r="G74" i="4"/>
  <c r="L73" i="4"/>
  <c r="K73" i="4"/>
  <c r="G73" i="4"/>
  <c r="K72" i="4"/>
  <c r="G72" i="4"/>
  <c r="K71" i="4"/>
  <c r="G71" i="4"/>
  <c r="K70" i="4"/>
  <c r="K75" i="4" s="1"/>
  <c r="G70" i="4"/>
  <c r="J69" i="4"/>
  <c r="I69" i="4"/>
  <c r="H69" i="4"/>
  <c r="F69" i="4"/>
  <c r="E69" i="4"/>
  <c r="D69" i="4"/>
  <c r="C69" i="4"/>
  <c r="K68" i="4"/>
  <c r="L68" i="4" s="1"/>
  <c r="G68" i="4"/>
  <c r="K67" i="4"/>
  <c r="G67" i="4"/>
  <c r="K66" i="4"/>
  <c r="L66" i="4" s="1"/>
  <c r="G66" i="4"/>
  <c r="K65" i="4"/>
  <c r="L65" i="4" s="1"/>
  <c r="G65" i="4"/>
  <c r="K64" i="4"/>
  <c r="G64" i="4"/>
  <c r="L64" i="4" s="1"/>
  <c r="K63" i="4"/>
  <c r="L63" i="4" s="1"/>
  <c r="G63" i="4"/>
  <c r="L62" i="4"/>
  <c r="K62" i="4"/>
  <c r="G62" i="4"/>
  <c r="K61" i="4"/>
  <c r="G61" i="4"/>
  <c r="K60" i="4"/>
  <c r="G60" i="4"/>
  <c r="J59" i="4"/>
  <c r="I59" i="4"/>
  <c r="H59" i="4"/>
  <c r="F59" i="4"/>
  <c r="E59" i="4"/>
  <c r="D59" i="4"/>
  <c r="C59" i="4"/>
  <c r="K58" i="4"/>
  <c r="L58" i="4" s="1"/>
  <c r="G58" i="4"/>
  <c r="K57" i="4"/>
  <c r="L57" i="4" s="1"/>
  <c r="G57" i="4"/>
  <c r="K56" i="4"/>
  <c r="L56" i="4" s="1"/>
  <c r="G56" i="4"/>
  <c r="K55" i="4"/>
  <c r="L55" i="4" s="1"/>
  <c r="G55" i="4"/>
  <c r="K54" i="4"/>
  <c r="L54" i="4" s="1"/>
  <c r="G54" i="4"/>
  <c r="J53" i="4"/>
  <c r="I53" i="4"/>
  <c r="H53" i="4"/>
  <c r="F53" i="4"/>
  <c r="E53" i="4"/>
  <c r="D53" i="4"/>
  <c r="C53" i="4"/>
  <c r="K52" i="4"/>
  <c r="G52" i="4"/>
  <c r="K51" i="4"/>
  <c r="L51" i="4" s="1"/>
  <c r="G51" i="4"/>
  <c r="K50" i="4"/>
  <c r="L50" i="4" s="1"/>
  <c r="G50" i="4"/>
  <c r="K49" i="4"/>
  <c r="G49" i="4"/>
  <c r="L49" i="4" s="1"/>
  <c r="L48" i="4"/>
  <c r="K48" i="4"/>
  <c r="G48" i="4"/>
  <c r="J47" i="4"/>
  <c r="I47" i="4"/>
  <c r="H47" i="4"/>
  <c r="F47" i="4"/>
  <c r="E47" i="4"/>
  <c r="D47" i="4"/>
  <c r="C47" i="4"/>
  <c r="K46" i="4"/>
  <c r="L46" i="4" s="1"/>
  <c r="G46" i="4"/>
  <c r="K45" i="4"/>
  <c r="G45" i="4"/>
  <c r="L45" i="4" s="1"/>
  <c r="K44" i="4"/>
  <c r="G44" i="4"/>
  <c r="K43" i="4"/>
  <c r="G43" i="4"/>
  <c r="K42" i="4"/>
  <c r="L42" i="4" s="1"/>
  <c r="G42" i="4"/>
  <c r="K41" i="4"/>
  <c r="L41" i="4" s="1"/>
  <c r="G41" i="4"/>
  <c r="K40" i="4"/>
  <c r="L40" i="4" s="1"/>
  <c r="G40" i="4"/>
  <c r="L39" i="4"/>
  <c r="K39" i="4"/>
  <c r="G39" i="4"/>
  <c r="K38" i="4"/>
  <c r="L38" i="4" s="1"/>
  <c r="G38" i="4"/>
  <c r="K37" i="4"/>
  <c r="G37" i="4"/>
  <c r="L36" i="4"/>
  <c r="K36" i="4"/>
  <c r="G36" i="4"/>
  <c r="K35" i="4"/>
  <c r="L35" i="4" s="1"/>
  <c r="G35" i="4"/>
  <c r="K34" i="4"/>
  <c r="G34" i="4"/>
  <c r="L34" i="4" s="1"/>
  <c r="K33" i="4"/>
  <c r="G33" i="4"/>
  <c r="L33" i="4" s="1"/>
  <c r="K32" i="4"/>
  <c r="G32" i="4"/>
  <c r="K31" i="4"/>
  <c r="L31" i="4" s="1"/>
  <c r="G31" i="4"/>
  <c r="K30" i="4"/>
  <c r="L30" i="4" s="1"/>
  <c r="G30" i="4"/>
  <c r="K29" i="4"/>
  <c r="L29" i="4" s="1"/>
  <c r="G29" i="4"/>
  <c r="L28" i="4"/>
  <c r="K28" i="4"/>
  <c r="G28" i="4"/>
  <c r="J27" i="4"/>
  <c r="I27" i="4"/>
  <c r="H27" i="4"/>
  <c r="F27" i="4"/>
  <c r="E27" i="4"/>
  <c r="D27" i="4"/>
  <c r="C27" i="4"/>
  <c r="K26" i="4"/>
  <c r="L26" i="4" s="1"/>
  <c r="G26" i="4"/>
  <c r="L25" i="4"/>
  <c r="K25" i="4"/>
  <c r="G25" i="4"/>
  <c r="K24" i="4"/>
  <c r="L24" i="4" s="1"/>
  <c r="G24" i="4"/>
  <c r="K23" i="4"/>
  <c r="L23" i="4" s="1"/>
  <c r="G23" i="4"/>
  <c r="K22" i="4"/>
  <c r="G22" i="4"/>
  <c r="J21" i="4"/>
  <c r="I21" i="4"/>
  <c r="H21" i="4"/>
  <c r="F21" i="4"/>
  <c r="E21" i="4"/>
  <c r="D21" i="4"/>
  <c r="C21" i="4"/>
  <c r="K20" i="4"/>
  <c r="G20" i="4"/>
  <c r="K19" i="4"/>
  <c r="G19" i="4"/>
  <c r="K18" i="4"/>
  <c r="G18" i="4"/>
  <c r="J17" i="4"/>
  <c r="I17" i="4"/>
  <c r="H17" i="4"/>
  <c r="F17" i="4"/>
  <c r="E17" i="4"/>
  <c r="D17" i="4"/>
  <c r="C17" i="4"/>
  <c r="K16" i="4"/>
  <c r="L16" i="4" s="1"/>
  <c r="G16" i="4"/>
  <c r="K15" i="4"/>
  <c r="L15" i="4" s="1"/>
  <c r="G15" i="4"/>
  <c r="K14" i="4"/>
  <c r="L14" i="4" s="1"/>
  <c r="G14" i="4"/>
  <c r="K13" i="4"/>
  <c r="L13" i="4" s="1"/>
  <c r="G13" i="4"/>
  <c r="K12" i="4"/>
  <c r="L12" i="4" s="1"/>
  <c r="G12" i="4"/>
  <c r="K11" i="4"/>
  <c r="G11" i="4"/>
  <c r="K10" i="4"/>
  <c r="G10" i="4"/>
  <c r="L10" i="4" s="1"/>
  <c r="K9" i="4"/>
  <c r="G9" i="4"/>
  <c r="K8" i="4"/>
  <c r="G8" i="4"/>
  <c r="K7" i="4"/>
  <c r="L7" i="4" s="1"/>
  <c r="G7" i="4"/>
  <c r="K6" i="4"/>
  <c r="G6" i="4"/>
  <c r="J40" i="3"/>
  <c r="I40" i="3"/>
  <c r="H40" i="3"/>
  <c r="F40" i="3"/>
  <c r="E40" i="3"/>
  <c r="D40" i="3"/>
  <c r="C40" i="3"/>
  <c r="K38" i="3"/>
  <c r="L38" i="3" s="1"/>
  <c r="G38" i="3"/>
  <c r="K37" i="3"/>
  <c r="L37" i="3" s="1"/>
  <c r="G37" i="3"/>
  <c r="K36" i="3"/>
  <c r="L36" i="3" s="1"/>
  <c r="G36" i="3"/>
  <c r="K35" i="3"/>
  <c r="G35" i="3"/>
  <c r="L35" i="3" s="1"/>
  <c r="K34" i="3"/>
  <c r="G34" i="3"/>
  <c r="K33" i="3"/>
  <c r="L33" i="3" s="1"/>
  <c r="G33" i="3"/>
  <c r="K32" i="3"/>
  <c r="G32" i="3"/>
  <c r="L32" i="3" s="1"/>
  <c r="K31" i="3"/>
  <c r="G31" i="3"/>
  <c r="K30" i="3"/>
  <c r="G30" i="3"/>
  <c r="K29" i="3"/>
  <c r="L29" i="3" s="1"/>
  <c r="G29" i="3"/>
  <c r="K28" i="3"/>
  <c r="G28" i="3"/>
  <c r="K27" i="3"/>
  <c r="L27" i="3" s="1"/>
  <c r="G27" i="3"/>
  <c r="K26" i="3"/>
  <c r="L26" i="3" s="1"/>
  <c r="G26" i="3"/>
  <c r="K25" i="3"/>
  <c r="G25" i="3"/>
  <c r="L25" i="3" s="1"/>
  <c r="K24" i="3"/>
  <c r="L24" i="3" s="1"/>
  <c r="G24" i="3"/>
  <c r="K23" i="3"/>
  <c r="L23" i="3" s="1"/>
  <c r="G23" i="3"/>
  <c r="K22" i="3"/>
  <c r="L22" i="3" s="1"/>
  <c r="G22" i="3"/>
  <c r="K21" i="3"/>
  <c r="L21" i="3" s="1"/>
  <c r="G21" i="3"/>
  <c r="K20" i="3"/>
  <c r="L20" i="3" s="1"/>
  <c r="G20" i="3"/>
  <c r="L19" i="3"/>
  <c r="K19" i="3"/>
  <c r="G19" i="3"/>
  <c r="K18" i="3"/>
  <c r="G18" i="3"/>
  <c r="K17" i="3"/>
  <c r="L17" i="3" s="1"/>
  <c r="G17" i="3"/>
  <c r="K16" i="3"/>
  <c r="G16" i="3"/>
  <c r="K15" i="3"/>
  <c r="G15" i="3"/>
  <c r="K14" i="3"/>
  <c r="L14" i="3" s="1"/>
  <c r="G14" i="3"/>
  <c r="K13" i="3"/>
  <c r="L13" i="3" s="1"/>
  <c r="G13" i="3"/>
  <c r="K12" i="3"/>
  <c r="L12" i="3" s="1"/>
  <c r="G12" i="3"/>
  <c r="K11" i="3"/>
  <c r="G11" i="3"/>
  <c r="L11" i="3" s="1"/>
  <c r="K10" i="3"/>
  <c r="L10" i="3" s="1"/>
  <c r="G10" i="3"/>
  <c r="K9" i="3"/>
  <c r="L9" i="3" s="1"/>
  <c r="G9" i="3"/>
  <c r="K8" i="3"/>
  <c r="G8" i="3"/>
  <c r="J144" i="2"/>
  <c r="I144" i="2"/>
  <c r="H144" i="2"/>
  <c r="F144" i="2"/>
  <c r="E144" i="2"/>
  <c r="D144" i="2"/>
  <c r="C144" i="2"/>
  <c r="K143" i="2"/>
  <c r="G143" i="2"/>
  <c r="K142" i="2"/>
  <c r="L142" i="2" s="1"/>
  <c r="G142" i="2"/>
  <c r="K141" i="2"/>
  <c r="L141" i="2" s="1"/>
  <c r="G141" i="2"/>
  <c r="K140" i="2"/>
  <c r="L140" i="2" s="1"/>
  <c r="G140" i="2"/>
  <c r="K139" i="2"/>
  <c r="G139" i="2"/>
  <c r="K138" i="2"/>
  <c r="L138" i="2" s="1"/>
  <c r="G138" i="2"/>
  <c r="K137" i="2"/>
  <c r="G137" i="2"/>
  <c r="K136" i="2"/>
  <c r="L136" i="2" s="1"/>
  <c r="G136" i="2"/>
  <c r="K135" i="2"/>
  <c r="L135" i="2" s="1"/>
  <c r="G135" i="2"/>
  <c r="K134" i="2"/>
  <c r="L134" i="2" s="1"/>
  <c r="G134" i="2"/>
  <c r="L133" i="2"/>
  <c r="K133" i="2"/>
  <c r="G133" i="2"/>
  <c r="K132" i="2"/>
  <c r="G132" i="2"/>
  <c r="K131" i="2"/>
  <c r="L131" i="2" s="1"/>
  <c r="G131" i="2"/>
  <c r="K130" i="2"/>
  <c r="G130" i="2"/>
  <c r="K129" i="2"/>
  <c r="G129" i="2"/>
  <c r="K128" i="2"/>
  <c r="G128" i="2"/>
  <c r="K127" i="2"/>
  <c r="L127" i="2" s="1"/>
  <c r="G127" i="2"/>
  <c r="K126" i="2"/>
  <c r="G126" i="2"/>
  <c r="L125" i="2"/>
  <c r="K125" i="2"/>
  <c r="G125" i="2"/>
  <c r="K124" i="2"/>
  <c r="L124" i="2" s="1"/>
  <c r="G124" i="2"/>
  <c r="K123" i="2"/>
  <c r="L123" i="2" s="1"/>
  <c r="G123" i="2"/>
  <c r="K122" i="2"/>
  <c r="G122" i="2"/>
  <c r="J120" i="2"/>
  <c r="I120" i="2"/>
  <c r="H120" i="2"/>
  <c r="F120" i="2"/>
  <c r="E120" i="2"/>
  <c r="D120" i="2"/>
  <c r="C120" i="2"/>
  <c r="K119" i="2"/>
  <c r="L119" i="2" s="1"/>
  <c r="G119" i="2"/>
  <c r="K118" i="2"/>
  <c r="L118" i="2" s="1"/>
  <c r="G118" i="2"/>
  <c r="K117" i="2"/>
  <c r="G117" i="2"/>
  <c r="K116" i="2"/>
  <c r="L116" i="2" s="1"/>
  <c r="G116" i="2"/>
  <c r="K115" i="2"/>
  <c r="L115" i="2" s="1"/>
  <c r="G115" i="2"/>
  <c r="K114" i="2"/>
  <c r="L114" i="2" s="1"/>
  <c r="G114" i="2"/>
  <c r="K113" i="2"/>
  <c r="L113" i="2" s="1"/>
  <c r="G113" i="2"/>
  <c r="K112" i="2"/>
  <c r="G112" i="2"/>
  <c r="L112" i="2" s="1"/>
  <c r="K111" i="2"/>
  <c r="L111" i="2" s="1"/>
  <c r="G111" i="2"/>
  <c r="K110" i="2"/>
  <c r="L110" i="2" s="1"/>
  <c r="G110" i="2"/>
  <c r="K109" i="2"/>
  <c r="G109" i="2"/>
  <c r="K108" i="2"/>
  <c r="L108" i="2" s="1"/>
  <c r="G108" i="2"/>
  <c r="K107" i="2"/>
  <c r="L107" i="2" s="1"/>
  <c r="G107" i="2"/>
  <c r="K106" i="2"/>
  <c r="L106" i="2" s="1"/>
  <c r="G106" i="2"/>
  <c r="K105" i="2"/>
  <c r="G105" i="2"/>
  <c r="L105" i="2" s="1"/>
  <c r="K104" i="2"/>
  <c r="K120" i="2" s="1"/>
  <c r="G104" i="2"/>
  <c r="J103" i="2"/>
  <c r="I103" i="2"/>
  <c r="H103" i="2"/>
  <c r="F103" i="2"/>
  <c r="E103" i="2"/>
  <c r="D103" i="2"/>
  <c r="C103" i="2"/>
  <c r="K102" i="2"/>
  <c r="L102" i="2" s="1"/>
  <c r="G102" i="2"/>
  <c r="K101" i="2"/>
  <c r="G101" i="2"/>
  <c r="L101" i="2" s="1"/>
  <c r="K100" i="2"/>
  <c r="L100" i="2" s="1"/>
  <c r="G100" i="2"/>
  <c r="K99" i="2"/>
  <c r="L99" i="2" s="1"/>
  <c r="G99" i="2"/>
  <c r="K98" i="2"/>
  <c r="G98" i="2"/>
  <c r="K97" i="2"/>
  <c r="L97" i="2" s="1"/>
  <c r="G97" i="2"/>
  <c r="K96" i="2"/>
  <c r="L96" i="2" s="1"/>
  <c r="G96" i="2"/>
  <c r="K95" i="2"/>
  <c r="L95" i="2" s="1"/>
  <c r="G95" i="2"/>
  <c r="K94" i="2"/>
  <c r="G94" i="2"/>
  <c r="L94" i="2" s="1"/>
  <c r="K93" i="2"/>
  <c r="L93" i="2" s="1"/>
  <c r="G93" i="2"/>
  <c r="L92" i="2"/>
  <c r="K92" i="2"/>
  <c r="G92" i="2"/>
  <c r="J91" i="2"/>
  <c r="I91" i="2"/>
  <c r="H91" i="2"/>
  <c r="F91" i="2"/>
  <c r="E91" i="2"/>
  <c r="D91" i="2"/>
  <c r="C91" i="2"/>
  <c r="K90" i="2"/>
  <c r="L90" i="2" s="1"/>
  <c r="G90" i="2"/>
  <c r="K89" i="2"/>
  <c r="L89" i="2" s="1"/>
  <c r="G89" i="2"/>
  <c r="K88" i="2"/>
  <c r="L88" i="2" s="1"/>
  <c r="G88" i="2"/>
  <c r="K87" i="2"/>
  <c r="G87" i="2"/>
  <c r="L87" i="2" s="1"/>
  <c r="K86" i="2"/>
  <c r="L86" i="2" s="1"/>
  <c r="G86" i="2"/>
  <c r="K85" i="2"/>
  <c r="L85" i="2" s="1"/>
  <c r="G85" i="2"/>
  <c r="K84" i="2"/>
  <c r="L84" i="2" s="1"/>
  <c r="G84" i="2"/>
  <c r="K83" i="2"/>
  <c r="L83" i="2" s="1"/>
  <c r="G83" i="2"/>
  <c r="K82" i="2"/>
  <c r="L82" i="2" s="1"/>
  <c r="G82" i="2"/>
  <c r="L81" i="2"/>
  <c r="K81" i="2"/>
  <c r="G81" i="2"/>
  <c r="K80" i="2"/>
  <c r="G80" i="2"/>
  <c r="K79" i="2"/>
  <c r="G79" i="2"/>
  <c r="L79" i="2" s="1"/>
  <c r="K78" i="2"/>
  <c r="L78" i="2" s="1"/>
  <c r="G78" i="2"/>
  <c r="J77" i="2"/>
  <c r="I77" i="2"/>
  <c r="H77" i="2"/>
  <c r="F77" i="2"/>
  <c r="E77" i="2"/>
  <c r="D77" i="2"/>
  <c r="C77" i="2"/>
  <c r="K76" i="2"/>
  <c r="L76" i="2" s="1"/>
  <c r="G76" i="2"/>
  <c r="K75" i="2"/>
  <c r="G75" i="2"/>
  <c r="J74" i="2"/>
  <c r="I74" i="2"/>
  <c r="H74" i="2"/>
  <c r="F74" i="2"/>
  <c r="E74" i="2"/>
  <c r="D74" i="2"/>
  <c r="C74" i="2"/>
  <c r="K73" i="2"/>
  <c r="G73" i="2"/>
  <c r="K72" i="2"/>
  <c r="G72" i="2"/>
  <c r="K71" i="2"/>
  <c r="L71" i="2" s="1"/>
  <c r="G71" i="2"/>
  <c r="J70" i="2"/>
  <c r="I70" i="2"/>
  <c r="H70" i="2"/>
  <c r="F70" i="2"/>
  <c r="E70" i="2"/>
  <c r="D70" i="2"/>
  <c r="C70" i="2"/>
  <c r="K69" i="2"/>
  <c r="L69" i="2" s="1"/>
  <c r="G69" i="2"/>
  <c r="K68" i="2"/>
  <c r="G68" i="2"/>
  <c r="K67" i="2"/>
  <c r="L67" i="2" s="1"/>
  <c r="G67" i="2"/>
  <c r="L66" i="2"/>
  <c r="K66" i="2"/>
  <c r="G66" i="2"/>
  <c r="K65" i="2"/>
  <c r="L65" i="2" s="1"/>
  <c r="G65" i="2"/>
  <c r="K64" i="2"/>
  <c r="G64" i="2"/>
  <c r="L64" i="2" s="1"/>
  <c r="K63" i="2"/>
  <c r="G63" i="2"/>
  <c r="K62" i="2"/>
  <c r="G62" i="2"/>
  <c r="L62" i="2" s="1"/>
  <c r="K61" i="2"/>
  <c r="L61" i="2" s="1"/>
  <c r="G61" i="2"/>
  <c r="K60" i="2"/>
  <c r="G60" i="2"/>
  <c r="K59" i="2"/>
  <c r="L59" i="2" s="1"/>
  <c r="G59" i="2"/>
  <c r="K58" i="2"/>
  <c r="G58" i="2"/>
  <c r="L57" i="2"/>
  <c r="K57" i="2"/>
  <c r="G57" i="2"/>
  <c r="L56" i="2"/>
  <c r="K56" i="2"/>
  <c r="G56" i="2"/>
  <c r="K55" i="2"/>
  <c r="G55" i="2"/>
  <c r="L55" i="2" s="1"/>
  <c r="K54" i="2"/>
  <c r="G54" i="2"/>
  <c r="K53" i="2"/>
  <c r="G53" i="2"/>
  <c r="K52" i="2"/>
  <c r="L52" i="2" s="1"/>
  <c r="G52" i="2"/>
  <c r="K51" i="2"/>
  <c r="G51" i="2"/>
  <c r="K50" i="2"/>
  <c r="L50" i="2" s="1"/>
  <c r="G50" i="2"/>
  <c r="K49" i="2"/>
  <c r="L49" i="2" s="1"/>
  <c r="G49" i="2"/>
  <c r="L48" i="2"/>
  <c r="K48" i="2"/>
  <c r="G48" i="2"/>
  <c r="K47" i="2"/>
  <c r="L47" i="2" s="1"/>
  <c r="G47" i="2"/>
  <c r="K46" i="2"/>
  <c r="G46" i="2"/>
  <c r="L46" i="2" s="1"/>
  <c r="K45" i="2"/>
  <c r="L45" i="2" s="1"/>
  <c r="G45" i="2"/>
  <c r="K44" i="2"/>
  <c r="G44" i="2"/>
  <c r="K43" i="2"/>
  <c r="L43" i="2" s="1"/>
  <c r="G43" i="2"/>
  <c r="K42" i="2"/>
  <c r="L42" i="2" s="1"/>
  <c r="G42" i="2"/>
  <c r="L41" i="2"/>
  <c r="K41" i="2"/>
  <c r="G41" i="2"/>
  <c r="L40" i="2"/>
  <c r="K40" i="2"/>
  <c r="G40" i="2"/>
  <c r="K39" i="2"/>
  <c r="G39" i="2"/>
  <c r="K38" i="2"/>
  <c r="G38" i="2"/>
  <c r="K37" i="2"/>
  <c r="G37" i="2"/>
  <c r="K36" i="2"/>
  <c r="L36" i="2" s="1"/>
  <c r="G36" i="2"/>
  <c r="K35" i="2"/>
  <c r="L35" i="2" s="1"/>
  <c r="G35" i="2"/>
  <c r="L34" i="2"/>
  <c r="K34" i="2"/>
  <c r="G34" i="2"/>
  <c r="J33" i="2"/>
  <c r="I33" i="2"/>
  <c r="H33" i="2"/>
  <c r="F33" i="2"/>
  <c r="E33" i="2"/>
  <c r="D33" i="2"/>
  <c r="C33" i="2"/>
  <c r="K32" i="2"/>
  <c r="G32" i="2"/>
  <c r="K31" i="2"/>
  <c r="G31" i="2"/>
  <c r="L31" i="2" s="1"/>
  <c r="L30" i="2"/>
  <c r="K30" i="2"/>
  <c r="G30" i="2"/>
  <c r="K29" i="2"/>
  <c r="L29" i="2" s="1"/>
  <c r="G29" i="2"/>
  <c r="K28" i="2"/>
  <c r="G28" i="2"/>
  <c r="K27" i="2"/>
  <c r="L27" i="2" s="1"/>
  <c r="G27" i="2"/>
  <c r="K26" i="2"/>
  <c r="G26" i="2"/>
  <c r="K25" i="2"/>
  <c r="L25" i="2" s="1"/>
  <c r="G25" i="2"/>
  <c r="K24" i="2"/>
  <c r="G24" i="2"/>
  <c r="L23" i="2"/>
  <c r="K23" i="2"/>
  <c r="G23" i="2"/>
  <c r="K22" i="2"/>
  <c r="L22" i="2" s="1"/>
  <c r="G22" i="2"/>
  <c r="K21" i="2"/>
  <c r="L21" i="2" s="1"/>
  <c r="G21" i="2"/>
  <c r="K20" i="2"/>
  <c r="G20" i="2"/>
  <c r="K19" i="2"/>
  <c r="G19" i="2"/>
  <c r="L19" i="2" s="1"/>
  <c r="K18" i="2"/>
  <c r="L18" i="2" s="1"/>
  <c r="G18" i="2"/>
  <c r="K17" i="2"/>
  <c r="L17" i="2" s="1"/>
  <c r="G17" i="2"/>
  <c r="K16" i="2"/>
  <c r="L16" i="2" s="1"/>
  <c r="G16" i="2"/>
  <c r="K15" i="2"/>
  <c r="L15" i="2" s="1"/>
  <c r="G15" i="2"/>
  <c r="K14" i="2"/>
  <c r="L14" i="2" s="1"/>
  <c r="G14" i="2"/>
  <c r="L13" i="2"/>
  <c r="K13" i="2"/>
  <c r="G13" i="2"/>
  <c r="K12" i="2"/>
  <c r="G12" i="2"/>
  <c r="K11" i="2"/>
  <c r="G11" i="2"/>
  <c r="L11" i="2" s="1"/>
  <c r="K10" i="2"/>
  <c r="L10" i="2" s="1"/>
  <c r="G10" i="2"/>
  <c r="K9" i="2"/>
  <c r="G9" i="2"/>
  <c r="K8" i="2"/>
  <c r="L8" i="2" s="1"/>
  <c r="G8" i="2"/>
  <c r="K7" i="2"/>
  <c r="L7" i="2" s="1"/>
  <c r="G7" i="2"/>
  <c r="E230" i="1"/>
  <c r="E224" i="1" s="1"/>
  <c r="E226" i="1"/>
  <c r="C224" i="1"/>
  <c r="E222" i="1"/>
  <c r="C222" i="1"/>
  <c r="E220" i="1"/>
  <c r="C220" i="1"/>
  <c r="G215" i="1"/>
  <c r="H215" i="1" s="1"/>
  <c r="D215" i="1"/>
  <c r="G214" i="1"/>
  <c r="D214" i="1"/>
  <c r="D212" i="1" s="1"/>
  <c r="G213" i="1"/>
  <c r="D213" i="1"/>
  <c r="F212" i="1"/>
  <c r="E212" i="1"/>
  <c r="C212" i="1"/>
  <c r="F211" i="1"/>
  <c r="D211" i="1"/>
  <c r="D210" i="1" s="1"/>
  <c r="E210" i="1"/>
  <c r="C210" i="1"/>
  <c r="G209" i="1"/>
  <c r="G208" i="1" s="1"/>
  <c r="H208" i="1" s="1"/>
  <c r="D209" i="1"/>
  <c r="D208" i="1" s="1"/>
  <c r="F208" i="1"/>
  <c r="E208" i="1"/>
  <c r="C208" i="1"/>
  <c r="G207" i="1"/>
  <c r="H207" i="1" s="1"/>
  <c r="D207" i="1"/>
  <c r="G206" i="1"/>
  <c r="D206" i="1"/>
  <c r="G205" i="1"/>
  <c r="H205" i="1" s="1"/>
  <c r="D205" i="1"/>
  <c r="G204" i="1"/>
  <c r="D204" i="1"/>
  <c r="G203" i="1"/>
  <c r="H203" i="1" s="1"/>
  <c r="D203" i="1"/>
  <c r="F202" i="1"/>
  <c r="G202" i="1" s="1"/>
  <c r="H202" i="1" s="1"/>
  <c r="D202" i="1"/>
  <c r="F201" i="1"/>
  <c r="G201" i="1" s="1"/>
  <c r="H201" i="1" s="1"/>
  <c r="D201" i="1"/>
  <c r="F200" i="1"/>
  <c r="D200" i="1"/>
  <c r="G199" i="1"/>
  <c r="D199" i="1"/>
  <c r="G198" i="1"/>
  <c r="D198" i="1"/>
  <c r="E197" i="1"/>
  <c r="C197" i="1"/>
  <c r="E196" i="1"/>
  <c r="E195" i="1" s="1"/>
  <c r="F193" i="1"/>
  <c r="G193" i="1" s="1"/>
  <c r="D193" i="1"/>
  <c r="F192" i="1"/>
  <c r="G192" i="1" s="1"/>
  <c r="D192" i="1"/>
  <c r="G191" i="1"/>
  <c r="H191" i="1" s="1"/>
  <c r="D191" i="1"/>
  <c r="G190" i="1"/>
  <c r="H190" i="1" s="1"/>
  <c r="D190" i="1"/>
  <c r="G189" i="1"/>
  <c r="F189" i="1"/>
  <c r="E189" i="1"/>
  <c r="C189" i="1"/>
  <c r="G188" i="1"/>
  <c r="H188" i="1" s="1"/>
  <c r="D188" i="1"/>
  <c r="G187" i="1"/>
  <c r="D187" i="1"/>
  <c r="G186" i="1"/>
  <c r="H186" i="1" s="1"/>
  <c r="F186" i="1"/>
  <c r="F185" i="1" s="1"/>
  <c r="D186" i="1"/>
  <c r="E185" i="1"/>
  <c r="C185" i="1"/>
  <c r="F184" i="1"/>
  <c r="E184" i="1"/>
  <c r="G184" i="1" s="1"/>
  <c r="H184" i="1" s="1"/>
  <c r="D184" i="1"/>
  <c r="H183" i="1"/>
  <c r="G183" i="1"/>
  <c r="D183" i="1"/>
  <c r="F182" i="1"/>
  <c r="E182" i="1"/>
  <c r="D182" i="1"/>
  <c r="E181" i="1"/>
  <c r="G181" i="1" s="1"/>
  <c r="H181" i="1" s="1"/>
  <c r="D181" i="1"/>
  <c r="G180" i="1"/>
  <c r="D180" i="1"/>
  <c r="G179" i="1"/>
  <c r="D179" i="1"/>
  <c r="G178" i="1"/>
  <c r="H178" i="1" s="1"/>
  <c r="D178" i="1"/>
  <c r="G177" i="1"/>
  <c r="D177" i="1"/>
  <c r="H176" i="1"/>
  <c r="G176" i="1"/>
  <c r="D176" i="1"/>
  <c r="F175" i="1"/>
  <c r="C175" i="1"/>
  <c r="G174" i="1"/>
  <c r="H174" i="1" s="1"/>
  <c r="D174" i="1"/>
  <c r="G173" i="1"/>
  <c r="H173" i="1" s="1"/>
  <c r="D173" i="1"/>
  <c r="G172" i="1"/>
  <c r="D172" i="1"/>
  <c r="E171" i="1"/>
  <c r="G171" i="1" s="1"/>
  <c r="D171" i="1"/>
  <c r="G170" i="1"/>
  <c r="D170" i="1"/>
  <c r="G169" i="1"/>
  <c r="D169" i="1"/>
  <c r="G168" i="1"/>
  <c r="D168" i="1"/>
  <c r="G167" i="1"/>
  <c r="D167" i="1"/>
  <c r="G166" i="1"/>
  <c r="D166" i="1"/>
  <c r="D165" i="1" s="1"/>
  <c r="F165" i="1"/>
  <c r="C165" i="1"/>
  <c r="F164" i="1"/>
  <c r="G164" i="1" s="1"/>
  <c r="H164" i="1" s="1"/>
  <c r="D164" i="1"/>
  <c r="G163" i="1"/>
  <c r="D163" i="1"/>
  <c r="D160" i="1" s="1"/>
  <c r="F162" i="1"/>
  <c r="G162" i="1" s="1"/>
  <c r="H162" i="1" s="1"/>
  <c r="D162" i="1"/>
  <c r="G161" i="1"/>
  <c r="F161" i="1"/>
  <c r="D161" i="1"/>
  <c r="E160" i="1"/>
  <c r="C160" i="1"/>
  <c r="F159" i="1"/>
  <c r="G159" i="1" s="1"/>
  <c r="H159" i="1" s="1"/>
  <c r="D159" i="1"/>
  <c r="F158" i="1"/>
  <c r="G158" i="1" s="1"/>
  <c r="H158" i="1" s="1"/>
  <c r="D158" i="1"/>
  <c r="G157" i="1"/>
  <c r="H157" i="1" s="1"/>
  <c r="D157" i="1"/>
  <c r="F156" i="1"/>
  <c r="D156" i="1"/>
  <c r="E155" i="1"/>
  <c r="C155" i="1"/>
  <c r="G154" i="1"/>
  <c r="H154" i="1" s="1"/>
  <c r="D154" i="1"/>
  <c r="G153" i="1"/>
  <c r="H153" i="1" s="1"/>
  <c r="F153" i="1"/>
  <c r="D153" i="1"/>
  <c r="F152" i="1"/>
  <c r="G152" i="1" s="1"/>
  <c r="D152" i="1"/>
  <c r="G151" i="1"/>
  <c r="H151" i="1" s="1"/>
  <c r="D151" i="1"/>
  <c r="G150" i="1"/>
  <c r="D150" i="1"/>
  <c r="H150" i="1" s="1"/>
  <c r="G149" i="1"/>
  <c r="H149" i="1" s="1"/>
  <c r="F149" i="1"/>
  <c r="D149" i="1"/>
  <c r="F148" i="1"/>
  <c r="E148" i="1"/>
  <c r="D148" i="1"/>
  <c r="E147" i="1"/>
  <c r="G147" i="1" s="1"/>
  <c r="H147" i="1" s="1"/>
  <c r="D147" i="1"/>
  <c r="G146" i="1"/>
  <c r="H146" i="1" s="1"/>
  <c r="D146" i="1"/>
  <c r="G145" i="1"/>
  <c r="H145" i="1" s="1"/>
  <c r="D145" i="1"/>
  <c r="G144" i="1"/>
  <c r="D144" i="1"/>
  <c r="H144" i="1" s="1"/>
  <c r="G143" i="1"/>
  <c r="D143" i="1"/>
  <c r="H143" i="1" s="1"/>
  <c r="G142" i="1"/>
  <c r="D142" i="1"/>
  <c r="H142" i="1" s="1"/>
  <c r="G141" i="1"/>
  <c r="H141" i="1" s="1"/>
  <c r="D141" i="1"/>
  <c r="G140" i="1"/>
  <c r="D140" i="1"/>
  <c r="G139" i="1"/>
  <c r="D139" i="1"/>
  <c r="G138" i="1"/>
  <c r="H138" i="1" s="1"/>
  <c r="D138" i="1"/>
  <c r="G137" i="1"/>
  <c r="D137" i="1"/>
  <c r="H137" i="1" s="1"/>
  <c r="G136" i="1"/>
  <c r="D136" i="1"/>
  <c r="G135" i="1"/>
  <c r="D135" i="1"/>
  <c r="H135" i="1" s="1"/>
  <c r="G134" i="1"/>
  <c r="D134" i="1"/>
  <c r="G133" i="1"/>
  <c r="D133" i="1"/>
  <c r="G132" i="1"/>
  <c r="D132" i="1"/>
  <c r="G131" i="1"/>
  <c r="D131" i="1"/>
  <c r="G130" i="1"/>
  <c r="D130" i="1"/>
  <c r="G129" i="1"/>
  <c r="D129" i="1"/>
  <c r="G128" i="1"/>
  <c r="D128" i="1"/>
  <c r="G127" i="1"/>
  <c r="D127" i="1"/>
  <c r="G126" i="1"/>
  <c r="H126" i="1" s="1"/>
  <c r="D126" i="1"/>
  <c r="G125" i="1"/>
  <c r="D125" i="1"/>
  <c r="G124" i="1"/>
  <c r="H124" i="1" s="1"/>
  <c r="D124" i="1"/>
  <c r="G123" i="1"/>
  <c r="H123" i="1" s="1"/>
  <c r="D123" i="1"/>
  <c r="G122" i="1"/>
  <c r="D122" i="1"/>
  <c r="H122" i="1" s="1"/>
  <c r="G121" i="1"/>
  <c r="H121" i="1" s="1"/>
  <c r="D121" i="1"/>
  <c r="G120" i="1"/>
  <c r="D120" i="1"/>
  <c r="G119" i="1"/>
  <c r="H119" i="1" s="1"/>
  <c r="D119" i="1"/>
  <c r="F118" i="1"/>
  <c r="G118" i="1" s="1"/>
  <c r="H118" i="1" s="1"/>
  <c r="D118" i="1"/>
  <c r="F117" i="1"/>
  <c r="G117" i="1" s="1"/>
  <c r="H117" i="1" s="1"/>
  <c r="D117" i="1"/>
  <c r="G116" i="1"/>
  <c r="D116" i="1"/>
  <c r="G115" i="1"/>
  <c r="D115" i="1"/>
  <c r="G114" i="1"/>
  <c r="D114" i="1"/>
  <c r="F113" i="1"/>
  <c r="D113" i="1"/>
  <c r="G112" i="1"/>
  <c r="D112" i="1"/>
  <c r="G111" i="1"/>
  <c r="H111" i="1" s="1"/>
  <c r="D111" i="1"/>
  <c r="G110" i="1"/>
  <c r="F110" i="1"/>
  <c r="D110" i="1"/>
  <c r="C109" i="1"/>
  <c r="C108" i="1" s="1"/>
  <c r="G107" i="1"/>
  <c r="F107" i="1"/>
  <c r="D107" i="1"/>
  <c r="G106" i="1"/>
  <c r="D106" i="1"/>
  <c r="G105" i="1"/>
  <c r="D105" i="1"/>
  <c r="G104" i="1"/>
  <c r="H104" i="1" s="1"/>
  <c r="D104" i="1"/>
  <c r="G103" i="1"/>
  <c r="D103" i="1"/>
  <c r="F102" i="1"/>
  <c r="E102" i="1"/>
  <c r="D102" i="1"/>
  <c r="G101" i="1"/>
  <c r="D101" i="1"/>
  <c r="G100" i="1"/>
  <c r="F100" i="1"/>
  <c r="D100" i="1"/>
  <c r="F99" i="1"/>
  <c r="C99" i="1"/>
  <c r="F97" i="1"/>
  <c r="G97" i="1" s="1"/>
  <c r="D97" i="1"/>
  <c r="F96" i="1"/>
  <c r="G96" i="1" s="1"/>
  <c r="H96" i="1" s="1"/>
  <c r="D96" i="1"/>
  <c r="G95" i="1"/>
  <c r="H95" i="1" s="1"/>
  <c r="F95" i="1"/>
  <c r="D95" i="1"/>
  <c r="G94" i="1"/>
  <c r="D94" i="1"/>
  <c r="H94" i="1" s="1"/>
  <c r="G93" i="1"/>
  <c r="H93" i="1" s="1"/>
  <c r="D93" i="1"/>
  <c r="F92" i="1"/>
  <c r="F89" i="1" s="1"/>
  <c r="F84" i="1" s="1"/>
  <c r="D92" i="1"/>
  <c r="G91" i="1"/>
  <c r="D91" i="1"/>
  <c r="G90" i="1"/>
  <c r="D90" i="1"/>
  <c r="E89" i="1"/>
  <c r="C89" i="1"/>
  <c r="G88" i="1"/>
  <c r="H88" i="1" s="1"/>
  <c r="D88" i="1"/>
  <c r="G87" i="1"/>
  <c r="D87" i="1"/>
  <c r="F86" i="1"/>
  <c r="G86" i="1" s="1"/>
  <c r="D86" i="1"/>
  <c r="G85" i="1"/>
  <c r="D85" i="1"/>
  <c r="H85" i="1" s="1"/>
  <c r="E84" i="1"/>
  <c r="C84" i="1"/>
  <c r="G82" i="1"/>
  <c r="D82" i="1"/>
  <c r="F81" i="1"/>
  <c r="F77" i="1" s="1"/>
  <c r="F76" i="1" s="1"/>
  <c r="E81" i="1"/>
  <c r="D81" i="1"/>
  <c r="G80" i="1"/>
  <c r="D80" i="1"/>
  <c r="H79" i="1"/>
  <c r="G79" i="1"/>
  <c r="D79" i="1"/>
  <c r="G78" i="1"/>
  <c r="H78" i="1" s="1"/>
  <c r="D78" i="1"/>
  <c r="E77" i="1"/>
  <c r="E76" i="1" s="1"/>
  <c r="C77" i="1"/>
  <c r="C76" i="1" s="1"/>
  <c r="G75" i="1"/>
  <c r="D75" i="1"/>
  <c r="F74" i="1"/>
  <c r="G74" i="1" s="1"/>
  <c r="D74" i="1"/>
  <c r="E73" i="1"/>
  <c r="C73" i="1"/>
  <c r="G72" i="1"/>
  <c r="D72" i="1"/>
  <c r="F71" i="1"/>
  <c r="G71" i="1" s="1"/>
  <c r="D71" i="1"/>
  <c r="G70" i="1"/>
  <c r="D70" i="1"/>
  <c r="G69" i="1"/>
  <c r="G68" i="1" s="1"/>
  <c r="D69" i="1"/>
  <c r="E68" i="1"/>
  <c r="C68" i="1"/>
  <c r="G67" i="1"/>
  <c r="D67" i="1"/>
  <c r="F66" i="1"/>
  <c r="G66" i="1" s="1"/>
  <c r="D66" i="1"/>
  <c r="D224" i="1" s="1"/>
  <c r="G65" i="1"/>
  <c r="H65" i="1" s="1"/>
  <c r="D65" i="1"/>
  <c r="D222" i="1" s="1"/>
  <c r="G64" i="1"/>
  <c r="H64" i="1" s="1"/>
  <c r="D64" i="1"/>
  <c r="D220" i="1" s="1"/>
  <c r="F63" i="1"/>
  <c r="E63" i="1"/>
  <c r="C63" i="1"/>
  <c r="C62" i="1" s="1"/>
  <c r="E62" i="1"/>
  <c r="G60" i="1"/>
  <c r="H60" i="1" s="1"/>
  <c r="D60" i="1"/>
  <c r="G59" i="1"/>
  <c r="D59" i="1"/>
  <c r="G58" i="1"/>
  <c r="D58" i="1"/>
  <c r="H57" i="1"/>
  <c r="G57" i="1"/>
  <c r="D57" i="1"/>
  <c r="G56" i="1"/>
  <c r="D56" i="1"/>
  <c r="D55" i="1" s="1"/>
  <c r="D54" i="1" s="1"/>
  <c r="F55" i="1"/>
  <c r="F54" i="1" s="1"/>
  <c r="E55" i="1"/>
  <c r="E54" i="1" s="1"/>
  <c r="C55" i="1"/>
  <c r="C54" i="1" s="1"/>
  <c r="G53" i="1"/>
  <c r="H53" i="1" s="1"/>
  <c r="G52" i="1"/>
  <c r="G51" i="1"/>
  <c r="D51" i="1"/>
  <c r="G50" i="1"/>
  <c r="H50" i="1" s="1"/>
  <c r="E50" i="1"/>
  <c r="E49" i="1" s="1"/>
  <c r="D50" i="1"/>
  <c r="D49" i="1" s="1"/>
  <c r="F49" i="1"/>
  <c r="C49" i="1"/>
  <c r="G48" i="1"/>
  <c r="D48" i="1"/>
  <c r="E47" i="1"/>
  <c r="G47" i="1" s="1"/>
  <c r="H47" i="1" s="1"/>
  <c r="D47" i="1"/>
  <c r="G46" i="1"/>
  <c r="H46" i="1" s="1"/>
  <c r="E46" i="1"/>
  <c r="D46" i="1"/>
  <c r="F45" i="1"/>
  <c r="C45" i="1"/>
  <c r="G44" i="1"/>
  <c r="D44" i="1"/>
  <c r="G43" i="1"/>
  <c r="H43" i="1" s="1"/>
  <c r="E43" i="1"/>
  <c r="D43" i="1"/>
  <c r="E42" i="1"/>
  <c r="E40" i="1" s="1"/>
  <c r="G40" i="1" s="1"/>
  <c r="D42" i="1"/>
  <c r="G41" i="1"/>
  <c r="D41" i="1"/>
  <c r="F40" i="1"/>
  <c r="C40" i="1"/>
  <c r="D40" i="1" s="1"/>
  <c r="G39" i="1"/>
  <c r="D39" i="1"/>
  <c r="G38" i="1"/>
  <c r="D38" i="1"/>
  <c r="G37" i="1"/>
  <c r="D37" i="1"/>
  <c r="D36" i="1" s="1"/>
  <c r="F36" i="1"/>
  <c r="G36" i="1" s="1"/>
  <c r="E36" i="1"/>
  <c r="C36" i="1"/>
  <c r="G35" i="1"/>
  <c r="D35" i="1"/>
  <c r="E34" i="1"/>
  <c r="G34" i="1" s="1"/>
  <c r="D34" i="1"/>
  <c r="E33" i="1"/>
  <c r="E32" i="1" s="1"/>
  <c r="G32" i="1" s="1"/>
  <c r="D33" i="1"/>
  <c r="F32" i="1"/>
  <c r="C32" i="1"/>
  <c r="H31" i="1"/>
  <c r="G31" i="1"/>
  <c r="D31" i="1"/>
  <c r="G30" i="1"/>
  <c r="H30" i="1" s="1"/>
  <c r="E30" i="1"/>
  <c r="E29" i="1" s="1"/>
  <c r="D30" i="1"/>
  <c r="F29" i="1"/>
  <c r="F28" i="1" s="1"/>
  <c r="C29" i="1"/>
  <c r="C28" i="1" s="1"/>
  <c r="C27" i="1" s="1"/>
  <c r="G26" i="1"/>
  <c r="H26" i="1" s="1"/>
  <c r="D26" i="1"/>
  <c r="H25" i="1"/>
  <c r="G25" i="1"/>
  <c r="D25" i="1"/>
  <c r="G24" i="1"/>
  <c r="F24" i="1"/>
  <c r="C24" i="1"/>
  <c r="D24" i="1" s="1"/>
  <c r="H23" i="1"/>
  <c r="G23" i="1"/>
  <c r="D23" i="1"/>
  <c r="G22" i="1"/>
  <c r="D22" i="1"/>
  <c r="F21" i="1"/>
  <c r="F20" i="1" s="1"/>
  <c r="F17" i="1" s="1"/>
  <c r="E21" i="1"/>
  <c r="C21" i="1"/>
  <c r="D21" i="1" s="1"/>
  <c r="D20" i="1" s="1"/>
  <c r="D17" i="1" s="1"/>
  <c r="E20" i="1"/>
  <c r="E19" i="1"/>
  <c r="G19" i="1" s="1"/>
  <c r="D19" i="1"/>
  <c r="E18" i="1"/>
  <c r="D18" i="1"/>
  <c r="H16" i="1"/>
  <c r="G16" i="1"/>
  <c r="E16" i="1"/>
  <c r="D16" i="1"/>
  <c r="E15" i="1"/>
  <c r="D15" i="1"/>
  <c r="D14" i="1" s="1"/>
  <c r="F14" i="1"/>
  <c r="C14" i="1"/>
  <c r="G29" i="1" l="1"/>
  <c r="H29" i="1" s="1"/>
  <c r="E28" i="1"/>
  <c r="G28" i="1" s="1"/>
  <c r="H28" i="1" s="1"/>
  <c r="C61" i="1"/>
  <c r="D29" i="1"/>
  <c r="D28" i="1" s="1"/>
  <c r="H34" i="1"/>
  <c r="H38" i="1"/>
  <c r="F73" i="1"/>
  <c r="G92" i="1"/>
  <c r="G89" i="1" s="1"/>
  <c r="G84" i="1" s="1"/>
  <c r="H103" i="1"/>
  <c r="H125" i="1"/>
  <c r="H133" i="1"/>
  <c r="H140" i="1"/>
  <c r="H167" i="1"/>
  <c r="H193" i="1"/>
  <c r="H199" i="1"/>
  <c r="H206" i="1"/>
  <c r="H209" i="1"/>
  <c r="L24" i="2"/>
  <c r="L28" i="2"/>
  <c r="L53" i="2"/>
  <c r="L60" i="2"/>
  <c r="L72" i="2"/>
  <c r="L104" i="2"/>
  <c r="L128" i="2"/>
  <c r="L132" i="2"/>
  <c r="L143" i="2"/>
  <c r="L8" i="3"/>
  <c r="L18" i="3"/>
  <c r="L28" i="3"/>
  <c r="L6" i="4"/>
  <c r="L19" i="4"/>
  <c r="L32" i="4"/>
  <c r="L52" i="4"/>
  <c r="G59" i="4"/>
  <c r="L70" i="4"/>
  <c r="L93" i="4"/>
  <c r="P12" i="5"/>
  <c r="P15" i="5"/>
  <c r="P22" i="5"/>
  <c r="P38" i="5"/>
  <c r="C44" i="5"/>
  <c r="L44" i="5"/>
  <c r="O15" i="6"/>
  <c r="F12" i="1"/>
  <c r="D73" i="1"/>
  <c r="D77" i="1"/>
  <c r="D76" i="1" s="1"/>
  <c r="G81" i="1"/>
  <c r="H107" i="1"/>
  <c r="H134" i="1"/>
  <c r="G148" i="1"/>
  <c r="H148" i="1" s="1"/>
  <c r="G182" i="1"/>
  <c r="H182" i="1" s="1"/>
  <c r="L12" i="2"/>
  <c r="L54" i="2"/>
  <c r="J121" i="2"/>
  <c r="J146" i="2" s="1"/>
  <c r="L129" i="2"/>
  <c r="G95" i="4"/>
  <c r="J97" i="4"/>
  <c r="P29" i="5"/>
  <c r="M44" i="5"/>
  <c r="O12" i="6"/>
  <c r="O17" i="6"/>
  <c r="O19" i="6"/>
  <c r="O21" i="6"/>
  <c r="O23" i="6"/>
  <c r="H24" i="1"/>
  <c r="G49" i="1"/>
  <c r="H49" i="1" s="1"/>
  <c r="G160" i="1"/>
  <c r="F197" i="1"/>
  <c r="F196" i="1" s="1"/>
  <c r="F195" i="1" s="1"/>
  <c r="H121" i="2"/>
  <c r="L80" i="2"/>
  <c r="L98" i="2"/>
  <c r="L109" i="2"/>
  <c r="L137" i="2"/>
  <c r="L16" i="3"/>
  <c r="L11" i="4"/>
  <c r="L20" i="4"/>
  <c r="G27" i="4"/>
  <c r="L60" i="4"/>
  <c r="L71" i="4"/>
  <c r="G86" i="4"/>
  <c r="K95" i="4"/>
  <c r="L94" i="4"/>
  <c r="P23" i="5"/>
  <c r="O35" i="5"/>
  <c r="I42" i="5"/>
  <c r="E44" i="5"/>
  <c r="E14" i="1"/>
  <c r="H22" i="1"/>
  <c r="G42" i="1"/>
  <c r="H42" i="1" s="1"/>
  <c r="D45" i="1"/>
  <c r="H71" i="1"/>
  <c r="H90" i="1"/>
  <c r="H101" i="1"/>
  <c r="C98" i="1"/>
  <c r="H116" i="1"/>
  <c r="H161" i="1"/>
  <c r="H179" i="1"/>
  <c r="G200" i="1"/>
  <c r="H200" i="1" s="1"/>
  <c r="C196" i="1"/>
  <c r="C195" i="1" s="1"/>
  <c r="L32" i="2"/>
  <c r="L37" i="2"/>
  <c r="L68" i="2"/>
  <c r="L75" i="2"/>
  <c r="K27" i="4"/>
  <c r="L27" i="4" s="1"/>
  <c r="L67" i="4"/>
  <c r="L87" i="4"/>
  <c r="O13" i="5"/>
  <c r="P13" i="5" s="1"/>
  <c r="O42" i="5"/>
  <c r="P42" i="5" s="1"/>
  <c r="E17" i="1"/>
  <c r="F27" i="1"/>
  <c r="H19" i="1"/>
  <c r="E45" i="1"/>
  <c r="G55" i="1"/>
  <c r="G54" i="1" s="1"/>
  <c r="H54" i="1" s="1"/>
  <c r="H75" i="1"/>
  <c r="H87" i="1"/>
  <c r="E109" i="1"/>
  <c r="H120" i="1"/>
  <c r="H127" i="1"/>
  <c r="H131" i="1"/>
  <c r="H152" i="1"/>
  <c r="D155" i="1"/>
  <c r="E165" i="1"/>
  <c r="D185" i="1"/>
  <c r="L9" i="2"/>
  <c r="L20" i="2"/>
  <c r="L26" i="2"/>
  <c r="L38" i="2"/>
  <c r="L44" i="2"/>
  <c r="L51" i="2"/>
  <c r="L58" i="2"/>
  <c r="K103" i="2"/>
  <c r="L126" i="2"/>
  <c r="L130" i="2"/>
  <c r="L30" i="3"/>
  <c r="L43" i="4"/>
  <c r="G53" i="4"/>
  <c r="L61" i="4"/>
  <c r="L72" i="4"/>
  <c r="L88" i="4"/>
  <c r="P10" i="5"/>
  <c r="P33" i="5"/>
  <c r="P36" i="5"/>
  <c r="G44" i="5"/>
  <c r="C20" i="1"/>
  <c r="C17" i="1" s="1"/>
  <c r="C12" i="1" s="1"/>
  <c r="D32" i="1"/>
  <c r="H32" i="1" s="1"/>
  <c r="C83" i="1"/>
  <c r="D189" i="1"/>
  <c r="H189" i="1" s="1"/>
  <c r="D197" i="1"/>
  <c r="D196" i="1" s="1"/>
  <c r="D195" i="1" s="1"/>
  <c r="L63" i="2"/>
  <c r="E121" i="2"/>
  <c r="G21" i="4"/>
  <c r="G47" i="4"/>
  <c r="K53" i="4"/>
  <c r="L53" i="4" s="1"/>
  <c r="K69" i="4"/>
  <c r="H44" i="5"/>
  <c r="O18" i="6"/>
  <c r="O22" i="6"/>
  <c r="E61" i="1"/>
  <c r="H128" i="1"/>
  <c r="H132" i="1"/>
  <c r="H136" i="1"/>
  <c r="H139" i="1"/>
  <c r="H177" i="1"/>
  <c r="L39" i="2"/>
  <c r="F121" i="2"/>
  <c r="F146" i="2" s="1"/>
  <c r="L31" i="3"/>
  <c r="L34" i="3"/>
  <c r="L9" i="4"/>
  <c r="L18" i="4"/>
  <c r="F97" i="4"/>
  <c r="J44" i="5"/>
  <c r="G27" i="1"/>
  <c r="H66" i="1"/>
  <c r="G63" i="1"/>
  <c r="H36" i="1"/>
  <c r="H40" i="1"/>
  <c r="G45" i="1"/>
  <c r="H45" i="1" s="1"/>
  <c r="G18" i="1"/>
  <c r="G21" i="1"/>
  <c r="H56" i="1"/>
  <c r="D63" i="1"/>
  <c r="G73" i="1"/>
  <c r="H73" i="1" s="1"/>
  <c r="H74" i="1"/>
  <c r="H81" i="1"/>
  <c r="G77" i="1"/>
  <c r="H92" i="1"/>
  <c r="H100" i="1"/>
  <c r="D99" i="1"/>
  <c r="H110" i="1"/>
  <c r="H192" i="1"/>
  <c r="F210" i="1"/>
  <c r="G211" i="1"/>
  <c r="G70" i="2"/>
  <c r="L73" i="2"/>
  <c r="G77" i="2"/>
  <c r="I121" i="2"/>
  <c r="L139" i="2"/>
  <c r="L8" i="4"/>
  <c r="L95" i="4"/>
  <c r="D44" i="5"/>
  <c r="I146" i="2"/>
  <c r="C97" i="4"/>
  <c r="F44" i="6"/>
  <c r="G15" i="1"/>
  <c r="H86" i="1"/>
  <c r="F160" i="1"/>
  <c r="D175" i="1"/>
  <c r="K70" i="2"/>
  <c r="L70" i="2" s="1"/>
  <c r="G103" i="2"/>
  <c r="L103" i="2" s="1"/>
  <c r="K40" i="3"/>
  <c r="D97" i="4"/>
  <c r="I44" i="6"/>
  <c r="H160" i="1"/>
  <c r="H171" i="1"/>
  <c r="G165" i="1"/>
  <c r="H165" i="1" s="1"/>
  <c r="G33" i="2"/>
  <c r="G74" i="2"/>
  <c r="C121" i="2"/>
  <c r="C146" i="2" s="1"/>
  <c r="G144" i="2"/>
  <c r="G17" i="4"/>
  <c r="K47" i="4"/>
  <c r="L47" i="4" s="1"/>
  <c r="L44" i="4"/>
  <c r="G75" i="4"/>
  <c r="L75" i="4" s="1"/>
  <c r="E97" i="4"/>
  <c r="J44" i="6"/>
  <c r="N43" i="6"/>
  <c r="N44" i="6" s="1"/>
  <c r="G33" i="1"/>
  <c r="H33" i="1" s="1"/>
  <c r="D68" i="1"/>
  <c r="H68" i="1" s="1"/>
  <c r="H97" i="1"/>
  <c r="K33" i="2"/>
  <c r="D121" i="2"/>
  <c r="D146" i="2" s="1"/>
  <c r="K144" i="2"/>
  <c r="E146" i="2"/>
  <c r="L15" i="3"/>
  <c r="I28" i="5"/>
  <c r="G43" i="6"/>
  <c r="G44" i="6" s="1"/>
  <c r="O20" i="6"/>
  <c r="K44" i="6"/>
  <c r="E27" i="1"/>
  <c r="E12" i="1" s="1"/>
  <c r="H69" i="1"/>
  <c r="D89" i="1"/>
  <c r="D84" i="1" s="1"/>
  <c r="L117" i="2"/>
  <c r="L89" i="4"/>
  <c r="H97" i="4"/>
  <c r="O28" i="5"/>
  <c r="P28" i="5" s="1"/>
  <c r="P37" i="5"/>
  <c r="H43" i="6"/>
  <c r="H44" i="6" s="1"/>
  <c r="O28" i="6"/>
  <c r="L44" i="6"/>
  <c r="E99" i="1"/>
  <c r="G102" i="1"/>
  <c r="H102" i="1" s="1"/>
  <c r="D109" i="1"/>
  <c r="D108" i="1" s="1"/>
  <c r="F109" i="1"/>
  <c r="F108" i="1" s="1"/>
  <c r="F98" i="1" s="1"/>
  <c r="F83" i="1" s="1"/>
  <c r="G113" i="1"/>
  <c r="H113" i="1" s="1"/>
  <c r="F155" i="1"/>
  <c r="G175" i="1"/>
  <c r="H175" i="1" s="1"/>
  <c r="E232" i="1"/>
  <c r="G91" i="2"/>
  <c r="G120" i="2"/>
  <c r="H146" i="2"/>
  <c r="G69" i="4"/>
  <c r="L69" i="4" s="1"/>
  <c r="K86" i="4"/>
  <c r="I97" i="4"/>
  <c r="O36" i="6"/>
  <c r="G185" i="1"/>
  <c r="H185" i="1" s="1"/>
  <c r="M43" i="6"/>
  <c r="G156" i="1"/>
  <c r="E175" i="1"/>
  <c r="H198" i="1"/>
  <c r="L22" i="4"/>
  <c r="K74" i="2"/>
  <c r="K77" i="2"/>
  <c r="K17" i="4"/>
  <c r="L17" i="4" s="1"/>
  <c r="K59" i="4"/>
  <c r="L59" i="4" s="1"/>
  <c r="F68" i="1"/>
  <c r="F62" i="1" s="1"/>
  <c r="F61" i="1" s="1"/>
  <c r="K91" i="2"/>
  <c r="K121" i="2" s="1"/>
  <c r="G40" i="3"/>
  <c r="I35" i="5"/>
  <c r="P35" i="5" s="1"/>
  <c r="K21" i="4"/>
  <c r="G212" i="1"/>
  <c r="H212" i="1" s="1"/>
  <c r="L122" i="2"/>
  <c r="C11" i="1" l="1"/>
  <c r="C10" i="1" s="1"/>
  <c r="C194" i="1"/>
  <c r="H27" i="1"/>
  <c r="G197" i="1"/>
  <c r="H197" i="1" s="1"/>
  <c r="H55" i="1"/>
  <c r="C44" i="6"/>
  <c r="D98" i="1"/>
  <c r="D62" i="1"/>
  <c r="D61" i="1" s="1"/>
  <c r="D194" i="1" s="1"/>
  <c r="L21" i="4"/>
  <c r="L74" i="2"/>
  <c r="D83" i="1"/>
  <c r="E108" i="1"/>
  <c r="E98" i="1" s="1"/>
  <c r="E83" i="1" s="1"/>
  <c r="E194" i="1" s="1"/>
  <c r="D27" i="1"/>
  <c r="D12" i="1" s="1"/>
  <c r="L86" i="4"/>
  <c r="E44" i="6"/>
  <c r="F194" i="1"/>
  <c r="F11" i="1"/>
  <c r="F10" i="1" s="1"/>
  <c r="K146" i="2"/>
  <c r="L144" i="2"/>
  <c r="G14" i="1"/>
  <c r="H15" i="1"/>
  <c r="G97" i="4"/>
  <c r="G155" i="1"/>
  <c r="H155" i="1" s="1"/>
  <c r="H156" i="1"/>
  <c r="O44" i="5"/>
  <c r="G20" i="1"/>
  <c r="H20" i="1" s="1"/>
  <c r="H21" i="1"/>
  <c r="G99" i="1"/>
  <c r="L33" i="2"/>
  <c r="I44" i="5"/>
  <c r="G210" i="1"/>
  <c r="H210" i="1" s="1"/>
  <c r="H211" i="1"/>
  <c r="H89" i="1"/>
  <c r="H18" i="1"/>
  <c r="G62" i="1"/>
  <c r="H63" i="1"/>
  <c r="M44" i="6"/>
  <c r="O43" i="6"/>
  <c r="K97" i="4"/>
  <c r="L97" i="4" s="1"/>
  <c r="G76" i="1"/>
  <c r="H76" i="1" s="1"/>
  <c r="H77" i="1"/>
  <c r="D44" i="6"/>
  <c r="L77" i="2"/>
  <c r="G121" i="2"/>
  <c r="L121" i="2" s="1"/>
  <c r="L91" i="2"/>
  <c r="G146" i="2"/>
  <c r="L120" i="2"/>
  <c r="L40" i="3"/>
  <c r="H84" i="1"/>
  <c r="G109" i="1"/>
  <c r="D11" i="1" l="1"/>
  <c r="D10" i="1" s="1"/>
  <c r="H14" i="1"/>
  <c r="P44" i="5"/>
  <c r="L146" i="2"/>
  <c r="G196" i="1"/>
  <c r="E11" i="1"/>
  <c r="E10" i="1" s="1"/>
  <c r="H62" i="1"/>
  <c r="G61" i="1"/>
  <c r="H61" i="1" s="1"/>
  <c r="G108" i="1"/>
  <c r="H108" i="1" s="1"/>
  <c r="H109" i="1"/>
  <c r="H99" i="1"/>
  <c r="G98" i="1"/>
  <c r="G17" i="1"/>
  <c r="H17" i="1" s="1"/>
  <c r="G12" i="1" l="1"/>
  <c r="G195" i="1"/>
  <c r="H195" i="1" s="1"/>
  <c r="H196" i="1"/>
  <c r="H98" i="1"/>
  <c r="G83" i="1"/>
  <c r="H83" i="1" s="1"/>
  <c r="G194" i="1" l="1"/>
  <c r="H194" i="1" s="1"/>
  <c r="G11" i="1"/>
  <c r="H12" i="1"/>
  <c r="G10" i="1" l="1"/>
  <c r="H10" i="1" s="1"/>
  <c r="H11" i="1"/>
</calcChain>
</file>

<file path=xl/sharedStrings.xml><?xml version="1.0" encoding="utf-8"?>
<sst xmlns="http://schemas.openxmlformats.org/spreadsheetml/2006/main" count="899" uniqueCount="785">
  <si>
    <t xml:space="preserve">Mapa I - Receitas Por Classificação Económica                            </t>
  </si>
  <si>
    <t>Orçamento Inicial (OI)</t>
  </si>
  <si>
    <t>Total Orçamento 
Reprogramado (ORP)</t>
  </si>
  <si>
    <t>Execução (EXE)</t>
  </si>
  <si>
    <t>Taxa de 
Execução (EXE/ORP)</t>
  </si>
  <si>
    <t>Administração
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</si>
  <si>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</si>
  <si>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</si>
  <si>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</si>
  <si>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</si>
  <si>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</si>
  <si>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</si>
  <si>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</si>
  <si>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</si>
  <si>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</si>
  <si>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</si>
  <si>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</si>
  <si>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</si>
  <si>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</si>
  <si>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</si>
  <si>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</si>
  <si>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</si>
  <si>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</si>
  <si>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</si>
  <si>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</si>
  <si>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</si>
  <si>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</si>
  <si>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</si>
  <si>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</si>
  <si>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</si>
  <si>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</si>
  <si>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</si>
  <si>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</si>
  <si>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</si>
  <si>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</si>
  <si>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</si>
  <si>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</si>
  <si>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</si>
  <si>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</si>
  <si>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</si>
  <si>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</si>
  <si>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</si>
  <si>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</si>
  <si>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</si>
  <si>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</si>
  <si>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</si>
  <si>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</si>
  <si>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</si>
  <si>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</si>
  <si>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</si>
  <si>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</si>
  <si>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</si>
  <si>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</si>
  <si>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</si>
  <si>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</si>
  <si>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</si>
  <si>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</si>
  <si>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</si>
  <si>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</si>
  <si>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</si>
  <si>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</si>
  <si>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</si>
  <si>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</si>
  <si>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</si>
  <si>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</si>
  <si>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</si>
  <si>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</si>
  <si>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</si>
  <si>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</si>
  <si>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</si>
  <si>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</si>
  <si>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</si>
  <si>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</si>
  <si>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</si>
  <si>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</si>
  <si>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</si>
  <si>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</si>
  <si>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</si>
  <si>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</si>
  <si>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</si>
  <si>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</si>
  <si>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</si>
  <si>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</si>
  <si>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Outros</t>
  </si>
  <si>
    <t>01.01.06.02</t>
  </si>
  <si>
    <t>Imposto especial sobre jogos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</si>
  <si>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</si>
  <si>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</si>
  <si>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</si>
  <si>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</si>
  <si>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</si>
  <si>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</si>
  <si>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</si>
  <si>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</si>
  <si>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</si>
  <si>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</si>
  <si>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</si>
  <si>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</si>
  <si>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</si>
  <si>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</si>
  <si>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</si>
  <si>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</si>
  <si>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</si>
  <si>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</si>
  <si>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</si>
  <si>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</si>
  <si>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</si>
  <si>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</si>
  <si>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</si>
  <si>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</si>
  <si>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</si>
  <si>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</si>
  <si>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</si>
  <si>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</si>
  <si>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</si>
  <si>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</si>
  <si>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</si>
  <si>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</si>
  <si>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</si>
  <si>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</si>
  <si>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</si>
  <si>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</si>
  <si>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</si>
  <si>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</si>
  <si>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</si>
  <si>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</si>
  <si>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</si>
  <si>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</si>
  <si>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</si>
  <si>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</si>
  <si>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</si>
  <si>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</si>
  <si>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</si>
  <si>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</si>
  <si>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</si>
  <si>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</si>
  <si>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</si>
  <si>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</si>
  <si>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</si>
  <si>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</si>
  <si>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</si>
  <si>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</si>
  <si>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</si>
  <si>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</si>
  <si>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</si>
  <si>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</si>
  <si>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</si>
  <si>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</si>
  <si>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</si>
  <si>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</si>
  <si>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</si>
  <si>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</si>
  <si>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</si>
  <si>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</si>
  <si>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</si>
  <si>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</si>
  <si>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</si>
  <si>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</si>
  <si>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</si>
  <si>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</si>
  <si>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</si>
  <si>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</si>
  <si>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</si>
  <si>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</si>
  <si>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</si>
  <si>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</si>
  <si>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</si>
  <si>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</si>
  <si>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</si>
  <si>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</si>
  <si>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</si>
  <si>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</si>
  <si>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</si>
  <si>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</si>
  <si>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</si>
  <si>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</si>
  <si>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</si>
  <si>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</si>
  <si>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</si>
  <si>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</si>
  <si>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</si>
  <si>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</si>
  <si>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</si>
  <si>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</si>
  <si>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</si>
  <si>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</si>
  <si>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</si>
  <si>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</si>
  <si>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</si>
  <si>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</si>
  <si>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</si>
  <si>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</si>
  <si>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</si>
  <si>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</si>
  <si>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</si>
  <si>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</si>
  <si>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</si>
  <si>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</si>
  <si>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</si>
  <si>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</si>
  <si>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</si>
  <si>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</si>
  <si>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</si>
  <si>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</si>
  <si>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</si>
  <si>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</si>
  <si>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</si>
  <si>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</si>
  <si>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</si>
  <si>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</si>
  <si>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</si>
  <si>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</si>
  <si>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</si>
  <si>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</si>
  <si>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</si>
  <si>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</si>
  <si>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</si>
  <si>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</si>
  <si>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</si>
  <si>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</si>
  <si>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</si>
  <si>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</si>
  <si>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01.04.02.02.01.03.04</t>
  </si>
  <si>
    <t>Taxa pela emissão de outras licenças não previstas nas rubricas anteriores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</si>
  <si>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</si>
  <si>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</si>
  <si>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</si>
  <si>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</si>
  <si>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</si>
  <si>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</si>
  <si>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</si>
  <si>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</si>
  <si>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</si>
  <si>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</si>
  <si>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</si>
  <si>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</si>
  <si>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</si>
  <si>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</si>
  <si>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</si>
  <si>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</si>
  <si>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</si>
  <si>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</si>
  <si>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</si>
  <si>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</si>
  <si>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</si>
  <si>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</si>
  <si>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</si>
  <si>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</si>
  <si>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</si>
  <si>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</si>
  <si>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</si>
  <si>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</si>
  <si>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</si>
  <si>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</si>
  <si>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</si>
  <si>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</si>
  <si>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</si>
  <si>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</si>
  <si>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</si>
  <si>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</si>
  <si>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</si>
  <si>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</si>
  <si>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</si>
  <si>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</si>
  <si>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</si>
  <si>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</si>
  <si>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01.04.02.02.01.11</t>
  </si>
  <si>
    <t>Taxa Específica sobre Tabaco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</si>
  <si>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</si>
  <si>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</si>
  <si>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</si>
  <si>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</si>
  <si>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</si>
  <si>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</si>
  <si>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01.04.02.02.01.17</t>
  </si>
  <si>
    <t>Taxa de Licença de Uso e Porte de Armas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</si>
  <si>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</si>
  <si>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</si>
  <si>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</si>
  <si>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</si>
  <si>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</si>
  <si>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</si>
  <si>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</si>
  <si>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</si>
  <si>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</si>
  <si>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</si>
  <si>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</si>
  <si>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</si>
  <si>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</si>
  <si>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</si>
  <si>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</si>
  <si>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</si>
  <si>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</si>
  <si>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</si>
  <si>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</si>
  <si>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</si>
  <si>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</si>
  <si>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</si>
  <si>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</si>
  <si>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</si>
  <si>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</si>
  <si>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</si>
  <si>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</si>
  <si>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</si>
  <si>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</si>
  <si>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</si>
  <si>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</si>
  <si>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</si>
  <si>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</si>
  <si>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</si>
  <si>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</si>
  <si>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</si>
  <si>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</si>
  <si>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</si>
  <si>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</si>
  <si>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</si>
  <si>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</si>
  <si>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</si>
  <si>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</si>
  <si>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</si>
  <si>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</si>
  <si>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</si>
  <si>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</si>
  <si>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</si>
  <si>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</si>
  <si>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</si>
  <si>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</si>
  <si>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</si>
  <si>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</si>
  <si>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</si>
  <si>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</si>
  <si>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</si>
  <si>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</si>
  <si>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</si>
  <si>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</si>
  <si>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</si>
  <si>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</si>
  <si>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</si>
  <si>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</si>
  <si>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</si>
  <si>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</si>
  <si>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</si>
  <si>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</si>
  <si>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</si>
  <si>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</si>
  <si>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</si>
  <si>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</si>
  <si>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</si>
  <si>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</si>
  <si>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</si>
  <si>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</si>
  <si>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</si>
  <si>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</si>
  <si>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</si>
  <si>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</si>
  <si>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</si>
  <si>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</si>
  <si>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</si>
  <si>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</si>
  <si>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</si>
  <si>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</si>
  <si>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</si>
  <si>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</si>
  <si>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</si>
  <si>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</si>
  <si>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</si>
  <si>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</si>
  <si>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</si>
  <si>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</si>
  <si>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</si>
  <si>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03.01.01.02.03.02</t>
  </si>
  <si>
    <t>Equipamento Administrativo - Vendas</t>
  </si>
  <si>
    <t>03.01.01.02.04.02</t>
  </si>
  <si>
    <t>Outra Maquinaria e Equipamento - Vendas</t>
  </si>
  <si>
    <t>03.01.02</t>
  </si>
  <si>
    <t xml:space="preserve">Existências 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</si>
  <si>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</si>
  <si>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</si>
  <si>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</si>
  <si>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</si>
  <si>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</si>
  <si>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</si>
  <si>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</si>
  <si>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</si>
  <si>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</si>
  <si>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</si>
  <si>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03.01.04.04.01.02</t>
  </si>
  <si>
    <t>Propriedade Industrial E Outros Direito-Vendas</t>
  </si>
  <si>
    <t>03.01.04.01.02.02</t>
  </si>
  <si>
    <t>Terrenos Do Domínio Privado - Vendas</t>
  </si>
  <si>
    <t>Transferências/Donativos de Governos Estrangeiros</t>
  </si>
  <si>
    <t>Orçamento Inicial</t>
  </si>
  <si>
    <t>Orçamento Atual</t>
  </si>
  <si>
    <t>Execução</t>
  </si>
  <si>
    <t>Ajuda Orçamental entrada no Tesouro</t>
  </si>
  <si>
    <t>AJO_Luxemburgo</t>
  </si>
  <si>
    <t xml:space="preserve">Ajuda alimentar entrado no Tesouro </t>
  </si>
  <si>
    <t xml:space="preserve">  Japão</t>
  </si>
  <si>
    <t>Donativos Diretos</t>
  </si>
  <si>
    <t xml:space="preserve"> GE _Pnud</t>
  </si>
  <si>
    <t xml:space="preserve"> GE- Luxembrugo</t>
  </si>
  <si>
    <t xml:space="preserve"> GE- Nações Unidas</t>
  </si>
  <si>
    <t xml:space="preserve"> GE_ África Ocidental</t>
  </si>
  <si>
    <t xml:space="preserve"> GE_ Portugal</t>
  </si>
  <si>
    <t xml:space="preserve"> Receita - Donativos Directos</t>
  </si>
  <si>
    <t>Outras Transferências Correntes de Governos Estrangeiros</t>
  </si>
  <si>
    <t>Total</t>
  </si>
  <si>
    <t>Mapa II - Despesas por Natureza do Programa segundo a Classificação Económica</t>
  </si>
  <si>
    <t>Total Orçamento Inicial (OI)</t>
  </si>
  <si>
    <t>Orçamento Reprogramado (ORP)</t>
  </si>
  <si>
    <t>Taxa de Execução (EXE/ORP)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</si>
  <si>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</si>
  <si>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</si>
  <si>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</si>
  <si>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</si>
  <si>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</si>
  <si>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</si>
  <si>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</si>
  <si>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</si>
  <si>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</si>
  <si>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</si>
  <si>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</si>
  <si>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</si>
  <si>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</si>
  <si>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</si>
  <si>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</si>
  <si>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</si>
  <si>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</si>
  <si>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</si>
  <si>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02.01.01.03.01-Aumentos Salariais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</si>
  <si>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</si>
  <si>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</si>
  <si>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</si>
  <si>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</si>
  <si>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</si>
  <si>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</si>
  <si>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</si>
  <si>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</si>
  <si>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</si>
  <si>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</si>
  <si>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</si>
  <si>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</si>
  <si>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</si>
  <si>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</si>
  <si>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</si>
  <si>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</si>
  <si>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</si>
  <si>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</si>
  <si>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</si>
  <si>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</si>
  <si>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</si>
  <si>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</si>
  <si>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</si>
  <si>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</si>
  <si>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</si>
  <si>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</si>
  <si>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</si>
  <si>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</si>
  <si>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</si>
  <si>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</si>
  <si>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</si>
  <si>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</si>
  <si>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</si>
  <si>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</si>
  <si>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</si>
  <si>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</si>
  <si>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</si>
  <si>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</si>
  <si>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</si>
  <si>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</si>
  <si>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</si>
  <si>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</si>
  <si>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</si>
  <si>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</si>
  <si>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</si>
  <si>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</si>
  <si>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</si>
  <si>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</si>
  <si>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</si>
  <si>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</si>
  <si>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</si>
  <si>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</si>
  <si>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</si>
  <si>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</si>
  <si>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</si>
  <si>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</si>
  <si>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</si>
  <si>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</si>
  <si>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</si>
  <si>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</si>
  <si>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</si>
  <si>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</si>
  <si>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</si>
  <si>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</si>
  <si>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</si>
  <si>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</si>
  <si>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</si>
  <si>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</si>
  <si>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</si>
  <si>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</si>
  <si>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</si>
  <si>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</si>
  <si>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02.06.09.02.09-Outras Transferencias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</si>
  <si>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</si>
  <si>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</si>
  <si>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</si>
  <si>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</si>
  <si>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</si>
  <si>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</si>
  <si>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</si>
  <si>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</si>
  <si>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</si>
  <si>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</si>
  <si>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</si>
  <si>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</si>
  <si>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</si>
  <si>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</si>
  <si>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</si>
  <si>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</si>
  <si>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</si>
  <si>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</si>
  <si>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</si>
  <si>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</si>
  <si>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</si>
  <si>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</si>
  <si>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</si>
  <si>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</si>
  <si>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</si>
  <si>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</si>
  <si>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</si>
  <si>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</si>
  <si>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</si>
  <si>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</si>
  <si>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</si>
  <si>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</si>
  <si>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</si>
  <si>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</si>
  <si>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</si>
  <si>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</si>
  <si>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</si>
  <si>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</si>
  <si>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</si>
  <si>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</si>
  <si>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</si>
  <si>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03.01.01.02.01.03.01-Viaturas De Carga - Aquisições</t>
  </si>
  <si>
    <t>03.01.01.02.01.04.01-Pesados De Passageiros - Aquisições</t>
  </si>
  <si>
    <t>03.01.01.02.01.06.01-Motos E Motociclos - Aquisições</t>
  </si>
  <si>
    <t>03.01.01.02.01.07.01-Barcos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</si>
  <si>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</si>
  <si>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</si>
  <si>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</si>
  <si>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</si>
  <si>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</si>
  <si>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</si>
  <si>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03.01.01.03.09.01-Id Outros Activos Fixos - Aquisições</t>
  </si>
  <si>
    <t>03.01.02.02.04.01-Mercadorias - Aquisições</t>
  </si>
  <si>
    <t>03.01.04.01.02.01-Terrenos Do Domínio Privado - Aquisições</t>
  </si>
  <si>
    <t>03.01.04.04.01.01-Propriedade Industrial E Outros Direito-Aquisições</t>
  </si>
  <si>
    <t>03.01.04.04.02.01-Aplicações Informáticas - Aquisições</t>
  </si>
  <si>
    <t>03.01-Activos Não Financeiros Total</t>
  </si>
  <si>
    <t>Despesas por regularizar</t>
  </si>
  <si>
    <t>Mapa III - Despesas por Natureza do Programa segundo a Classificação Orgânica</t>
  </si>
  <si>
    <t>Presidência da República</t>
  </si>
  <si>
    <t>OSOB - Assembleia Nacional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</si>
  <si>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</si>
  <si>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</si>
  <si>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</si>
  <si>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</si>
  <si>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</si>
  <si>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</si>
  <si>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</si>
  <si>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Ministério Público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</si>
  <si>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</si>
  <si>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</si>
  <si>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</si>
  <si>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</si>
  <si>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Presidência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</si>
  <si>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</si>
  <si>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</si>
  <si>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</si>
  <si>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Ministério da Economia Digital</t>
  </si>
  <si>
    <t>GOV - Ministério da Familia, Inclusão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</si>
  <si>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</si>
  <si>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</si>
  <si>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</si>
  <si>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</si>
  <si>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</si>
  <si>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Negócios Estrangeiros, Cooperação e Integração Regional</t>
  </si>
  <si>
    <t>01.03.07</t>
  </si>
  <si>
    <t xml:space="preserve">GOV - Ministério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</si>
  <si>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</si>
  <si>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</si>
  <si>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</si>
  <si>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</si>
  <si>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</si>
  <si>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Ministério da Modernização do Estado e da Administração Pública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</si>
  <si>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</si>
  <si>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</si>
  <si>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</si>
  <si>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</si>
  <si>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</si>
  <si>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Ministério da Cultura e das Indústrias Criativas</t>
  </si>
  <si>
    <t>01.03.14</t>
  </si>
  <si>
    <t>GOV - Ministério do Turismo E Transportes</t>
  </si>
  <si>
    <t>01.03.15</t>
  </si>
  <si>
    <t>Gov - Minisério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</si>
  <si>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</si>
  <si>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</si>
  <si>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</si>
  <si>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</si>
  <si>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</si>
  <si>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Território e Habitação</t>
  </si>
  <si>
    <t>01.03.19</t>
  </si>
  <si>
    <t>GOV - Comissão de Recenseamento Eleitoral</t>
  </si>
  <si>
    <t>TOTAL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</si>
  <si>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</si>
  <si>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</si>
  <si>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</si>
  <si>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</si>
  <si>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</si>
  <si>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07.00.01.03.01 - Administração de pessoal</t>
  </si>
  <si>
    <t>07.00.01.03.02 - Planeamento global e estatística</t>
  </si>
  <si>
    <t>07.00.01.03.03 - Outros serviços gerais</t>
  </si>
  <si>
    <t>07.00.01.05.00 - ID - serviços públicos gerais</t>
  </si>
  <si>
    <t>07.00.01.06 - Serviços Públicos Gerais não especificados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</si>
  <si>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</si>
  <si>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</si>
  <si>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</si>
  <si>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</si>
  <si>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</si>
  <si>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</si>
  <si>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</si>
  <si>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</si>
  <si>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</si>
  <si>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</si>
  <si>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</si>
  <si>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</si>
  <si>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</si>
  <si>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</si>
  <si>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</si>
  <si>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</si>
  <si>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</si>
  <si>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</si>
  <si>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</si>
  <si>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</si>
  <si>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</si>
  <si>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</si>
  <si>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07.00.04.02.05 - Pecuária</t>
  </si>
  <si>
    <t>07.00.04.03.05 - Electricidade</t>
  </si>
  <si>
    <t>07.00.04.03.06 - Energia não eléctrica</t>
  </si>
  <si>
    <t>07.00.04.04.02 - Indústria</t>
  </si>
  <si>
    <t>07.00.04.04.03 - Construção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</si>
  <si>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</si>
  <si>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</si>
  <si>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</si>
  <si>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</si>
  <si>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</si>
  <si>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</si>
  <si>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</si>
  <si>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</si>
  <si>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</si>
  <si>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</si>
  <si>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</si>
  <si>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07.00.05.01.00 - Gestão de resíduos e substâncias perigosas</t>
  </si>
  <si>
    <t>07.00.05.02.00 - Gestão de esgotos e águas</t>
  </si>
  <si>
    <t>07.00.05.04.00 - Protecção da biodiversidade e paisagem</t>
  </si>
  <si>
    <t>07.00.05.05.00 - ID - protecção ambiental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</si>
  <si>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</si>
  <si>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</si>
  <si>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</si>
  <si>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</si>
  <si>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</si>
  <si>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</si>
  <si>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</si>
  <si>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</si>
  <si>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</si>
  <si>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</si>
  <si>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</si>
  <si>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</si>
  <si>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07.00.07.02.03 - Serviços de odontologia</t>
  </si>
  <si>
    <t>07.00.07.03.01 - Serviços hospitalares gerais</t>
  </si>
  <si>
    <t>07.00.07.03.02 - Serviços hospitalares especializados</t>
  </si>
  <si>
    <t>07.00.07.03.03 - Serviços de centro de saúde e maternidade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</si>
  <si>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</si>
  <si>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</si>
  <si>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</si>
  <si>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</si>
  <si>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</si>
  <si>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</si>
  <si>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</si>
  <si>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</si>
  <si>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</si>
  <si>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</si>
  <si>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</si>
  <si>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</si>
  <si>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</si>
  <si>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</si>
  <si>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07.00.09.02.02 - Segundo Ciclo Do Secundário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</si>
  <si>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</si>
  <si>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</si>
  <si>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</si>
  <si>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</si>
  <si>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</si>
  <si>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</si>
  <si>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</si>
  <si>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</si>
  <si>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</si>
  <si>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</si>
  <si>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</si>
  <si>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</si>
  <si>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</si>
  <si>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</si>
  <si>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</si>
  <si>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</si>
  <si>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</si>
  <si>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</si>
  <si>
    <t>Mapa VII - Despesa por Programa e Tipo de Financiamento</t>
  </si>
  <si>
    <t>Tesouro</t>
  </si>
  <si>
    <t>OFN</t>
  </si>
  <si>
    <t>FCP AAL</t>
  </si>
  <si>
    <t>Donativo</t>
  </si>
  <si>
    <t>Empréstimos</t>
  </si>
  <si>
    <t xml:space="preserve">PILAR </t>
  </si>
  <si>
    <t>PROGRAMAS</t>
  </si>
  <si>
    <t>AMBIENTE</t>
  </si>
  <si>
    <t>AÇÃO CLIMÁTICA E RESILIÊNCIA</t>
  </si>
  <si>
    <t>ÁGUA E SANEAMENTO</t>
  </si>
  <si>
    <t>AMBIENTE, BIODIVERSIDADE E GEODIVERSIDADE</t>
  </si>
  <si>
    <t>AMBIENTE TOTAL</t>
  </si>
  <si>
    <t>ECONOMIA</t>
  </si>
  <si>
    <t>CABO VERDE PLATAFORMA AÉREA</t>
  </si>
  <si>
    <t>CABO VERDE PLATAFORMA DA INDÚSTRIA E DO COMÉRCIO</t>
  </si>
  <si>
    <t>CABO VERDE PLATAFORMA DIGITAL E DA INOVAÇÃO</t>
  </si>
  <si>
    <t>CABO VERDE PLATAFORMA DO DESPORTO</t>
  </si>
  <si>
    <t>CABO VERDE PLATAFORMA DO TURISMO</t>
  </si>
  <si>
    <t>CABO VERDE PLATAFORMA FINANCEIRA</t>
  </si>
  <si>
    <t>CABO VERDE PLATAFORMA MARÍTIMA</t>
  </si>
  <si>
    <t>DESENVOLVIMENTO DA CULTURA E DAS INDÚSTRIAS CRIATIVAS</t>
  </si>
  <si>
    <t>DESENVOLVIMENTO EMPRESARIAL</t>
  </si>
  <si>
    <t>INFRAESTRUTURAS MODERNAS E SEGURAS</t>
  </si>
  <si>
    <t>PROGRAMA NACIONAL DA CIÊNCIA</t>
  </si>
  <si>
    <t>PROGRAMA NACIONAL PARA A SUSTENTABILIDADE ENERGÉTICA</t>
  </si>
  <si>
    <t>PROGRAMA SISTEMA DE INFORMAÇÃO PARA O DESENVOLVIMENTO SUSTENTÁVEL</t>
  </si>
  <si>
    <t>TRANSFORMAÇÃO DA AGRICULTURA</t>
  </si>
  <si>
    <t>ECONOMIA TOTAL</t>
  </si>
  <si>
    <t>ESTADO SOCIAL</t>
  </si>
  <si>
    <t>DESENVOLVIMENTO DO CAPITAL HUMANO</t>
  </si>
  <si>
    <t>DESENVOLVIMENTO INTEGRADO DE SAUDE</t>
  </si>
  <si>
    <t>GESTAO E ADMINISTRACAO GERAL</t>
  </si>
  <si>
    <t>HABITAÇÃO, DESENVOLVIMENTO URBANO E GESTÃO DO TERRITÓRIO</t>
  </si>
  <si>
    <t>PROMOCAO DA IGUALDADE E EQUIDADE DO GENERO</t>
  </si>
  <si>
    <t>PROTEÇÃO SOCIAL</t>
  </si>
  <si>
    <t>ESTADO SOCIAL TOTAL</t>
  </si>
  <si>
    <t>SOBERANIA</t>
  </si>
  <si>
    <t>DIÁSPORA CABO-VERDIANA-UMA CENTRALIDADE</t>
  </si>
  <si>
    <t>DIPLOMACIA CABO-VERDIANA NOVO PARADIGMA</t>
  </si>
  <si>
    <t>GOVERNANÇA E DEMOCRACIA</t>
  </si>
  <si>
    <t>JUSTIÇA E PAZ SOCIAL</t>
  </si>
  <si>
    <t>MODERNIZAÇÃO DO ESTADO E DA ADMINISTRAÇÃO PÚBLICA</t>
  </si>
  <si>
    <t>REFORÇO DA SEGURANÇA NACIONAL</t>
  </si>
  <si>
    <t>SOBERENIA TOTAL</t>
  </si>
  <si>
    <t xml:space="preserve"> </t>
  </si>
  <si>
    <t>Mapa XVI - Orçamento Por Níveis de Género e Orgânica</t>
  </si>
  <si>
    <t>Orçamento 
Inicial (OI)</t>
  </si>
  <si>
    <t>Nivel G0</t>
  </si>
  <si>
    <t>Nivel G1</t>
  </si>
  <si>
    <t>Nivel G2</t>
  </si>
  <si>
    <t>Nivel G3</t>
  </si>
  <si>
    <t>Total Contribuição Género</t>
  </si>
  <si>
    <t>Total Orçamento</t>
  </si>
  <si>
    <t>Total Execução</t>
  </si>
  <si>
    <t>% Exe. 
Contribuição Género</t>
  </si>
  <si>
    <t>Orgânica</t>
  </si>
  <si>
    <t>Osob - Conselho Superior do Ministerio Público</t>
  </si>
  <si>
    <t>GOV -  Ministerio da Economia Digital</t>
  </si>
  <si>
    <t>GOV - Ministerio da Familia, Inclusão e Desenvolvimento Social</t>
  </si>
  <si>
    <t xml:space="preserve">GOV - Ministerio das Comunidades </t>
  </si>
  <si>
    <t>GOV - Ministerio da Modernização do Estado e da Administração Pública</t>
  </si>
  <si>
    <t>GOV - Ministerio da Cultura e das Indústrias Criativas</t>
  </si>
  <si>
    <t>GOV - Ministerio do Turismo e Transportes</t>
  </si>
  <si>
    <t>Gov - Ministerio do Mar</t>
  </si>
  <si>
    <t>GOV - Ministério da Indústria, Comércio e Energia</t>
  </si>
  <si>
    <t>GOV - Ministério das Infraestruturas, do Ordenamento do Territorio e Habitação</t>
  </si>
  <si>
    <t>GOV - Comissão De Recenseamento Eleitoral</t>
  </si>
  <si>
    <t>Peso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</si>
</sst>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F243E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244062"/>
      <name val="Calibri"/>
      <family val="2"/>
      <scheme val="minor"/>
    </font>
    <font>
      <b/>
      <sz val="10"/>
      <color rgb="FF244062"/>
      <name val="Arial"/>
      <family val="2"/>
    </font>
    <font>
      <b/>
      <sz val="11"/>
      <color rgb="FF0000FF"/>
      <name val="Arial"/>
      <family val="2"/>
    </font>
    <font>
      <b/>
      <sz val="11"/>
      <color rgb="FF2440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16074098941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2828150273141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</cellStyleXfs>
  <cellXfs count="277">
    <xf numFmtId="0" fontId="0" fillId="0" borderId="0" xfId="0"/>
    <xf numFmtId="0" fontId="6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vertical="center" wrapText="1"/>
    </xf>
    <xf numFmtId="3" fontId="9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vertical="center"/>
    </xf>
    <xf numFmtId="165" fontId="3" fillId="5" borderId="9" xfId="1" applyNumberFormat="1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vertical="center"/>
    </xf>
    <xf numFmtId="165" fontId="3" fillId="5" borderId="12" xfId="1" applyNumberFormat="1" applyFont="1" applyFill="1" applyBorder="1" applyAlignment="1">
      <alignment vertical="center"/>
    </xf>
    <xf numFmtId="0" fontId="16" fillId="6" borderId="9" xfId="0" applyFont="1" applyFill="1" applyBorder="1"/>
    <xf numFmtId="0" fontId="16" fillId="6" borderId="7" xfId="0" applyFont="1" applyFill="1" applyBorder="1" applyAlignment="1">
      <alignment vertical="top"/>
    </xf>
    <xf numFmtId="3" fontId="17" fillId="6" borderId="9" xfId="0" applyNumberFormat="1" applyFont="1" applyFill="1" applyBorder="1"/>
    <xf numFmtId="165" fontId="17" fillId="6" borderId="9" xfId="1" applyNumberFormat="1" applyFont="1" applyFill="1" applyBorder="1"/>
    <xf numFmtId="0" fontId="18" fillId="2" borderId="4" xfId="0" applyFont="1" applyFill="1" applyBorder="1"/>
    <xf numFmtId="0" fontId="17" fillId="2" borderId="5" xfId="0" applyFont="1" applyFill="1" applyBorder="1" applyAlignment="1">
      <alignment vertical="top"/>
    </xf>
    <xf numFmtId="3" fontId="18" fillId="2" borderId="5" xfId="0" applyNumberFormat="1" applyFont="1" applyFill="1" applyBorder="1"/>
    <xf numFmtId="3" fontId="18" fillId="2" borderId="6" xfId="0" applyNumberFormat="1" applyFont="1" applyFill="1" applyBorder="1"/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vertical="top"/>
    </xf>
    <xf numFmtId="3" fontId="17" fillId="2" borderId="12" xfId="0" applyNumberFormat="1" applyFont="1" applyFill="1" applyBorder="1"/>
    <xf numFmtId="3" fontId="17" fillId="0" borderId="12" xfId="0" applyNumberFormat="1" applyFont="1" applyFill="1" applyBorder="1"/>
    <xf numFmtId="165" fontId="17" fillId="0" borderId="12" xfId="1" applyNumberFormat="1" applyFont="1" applyFill="1" applyBorder="1"/>
    <xf numFmtId="0" fontId="18" fillId="0" borderId="12" xfId="2" applyFont="1" applyFill="1" applyBorder="1" applyAlignment="1">
      <alignment horizontal="left"/>
    </xf>
    <xf numFmtId="0" fontId="18" fillId="0" borderId="12" xfId="0" applyFont="1" applyFill="1" applyBorder="1" applyAlignment="1">
      <alignment horizontal="left" vertical="top"/>
    </xf>
    <xf numFmtId="3" fontId="18" fillId="0" borderId="12" xfId="0" applyNumberFormat="1" applyFont="1" applyFill="1" applyBorder="1"/>
    <xf numFmtId="165" fontId="18" fillId="0" borderId="12" xfId="1" applyNumberFormat="1" applyFont="1" applyFill="1" applyBorder="1"/>
    <xf numFmtId="0" fontId="20" fillId="0" borderId="0" xfId="0" applyFont="1"/>
    <xf numFmtId="0" fontId="18" fillId="0" borderId="12" xfId="0" applyFont="1" applyFill="1" applyBorder="1" applyAlignment="1">
      <alignment horizontal="left"/>
    </xf>
    <xf numFmtId="0" fontId="18" fillId="0" borderId="12" xfId="0" applyFont="1" applyFill="1" applyBorder="1" applyAlignment="1">
      <alignment vertical="top"/>
    </xf>
    <xf numFmtId="0" fontId="6" fillId="0" borderId="0" xfId="0" applyFont="1" applyFill="1"/>
    <xf numFmtId="0" fontId="18" fillId="2" borderId="12" xfId="0" applyFont="1" applyFill="1" applyBorder="1" applyAlignment="1">
      <alignment horizontal="left"/>
    </xf>
    <xf numFmtId="0" fontId="16" fillId="6" borderId="12" xfId="0" applyFont="1" applyFill="1" applyBorder="1" applyAlignment="1">
      <alignment horizontal="left"/>
    </xf>
    <xf numFmtId="0" fontId="16" fillId="6" borderId="12" xfId="0" applyFont="1" applyFill="1" applyBorder="1" applyAlignment="1">
      <alignment vertical="top"/>
    </xf>
    <xf numFmtId="3" fontId="17" fillId="6" borderId="12" xfId="0" applyNumberFormat="1" applyFont="1" applyFill="1" applyBorder="1"/>
    <xf numFmtId="165" fontId="17" fillId="6" borderId="12" xfId="1" applyNumberFormat="1" applyFont="1" applyFill="1" applyBorder="1"/>
    <xf numFmtId="0" fontId="18" fillId="0" borderId="12" xfId="0" applyFont="1" applyFill="1" applyBorder="1"/>
    <xf numFmtId="0" fontId="18" fillId="2" borderId="12" xfId="0" applyFont="1" applyFill="1" applyBorder="1"/>
    <xf numFmtId="0" fontId="16" fillId="6" borderId="12" xfId="0" applyFont="1" applyFill="1" applyBorder="1"/>
    <xf numFmtId="0" fontId="17" fillId="2" borderId="12" xfId="0" applyFont="1" applyFill="1" applyBorder="1"/>
    <xf numFmtId="0" fontId="17" fillId="2" borderId="12" xfId="0" applyFont="1" applyFill="1" applyBorder="1" applyAlignment="1">
      <alignment vertical="top"/>
    </xf>
    <xf numFmtId="165" fontId="17" fillId="2" borderId="12" xfId="1" applyNumberFormat="1" applyFont="1" applyFill="1" applyBorder="1"/>
    <xf numFmtId="0" fontId="17" fillId="0" borderId="12" xfId="0" applyFont="1" applyFill="1" applyBorder="1"/>
    <xf numFmtId="165" fontId="17" fillId="7" borderId="12" xfId="1" applyNumberFormat="1" applyFont="1" applyFill="1" applyBorder="1"/>
    <xf numFmtId="0" fontId="17" fillId="0" borderId="12" xfId="0" applyFont="1" applyFill="1" applyBorder="1" applyAlignment="1">
      <alignment horizontal="left" vertical="top"/>
    </xf>
    <xf numFmtId="0" fontId="18" fillId="0" borderId="12" xfId="3" applyFont="1" applyFill="1" applyBorder="1"/>
    <xf numFmtId="0" fontId="18" fillId="2" borderId="12" xfId="3" applyFont="1" applyFill="1" applyBorder="1"/>
    <xf numFmtId="3" fontId="18" fillId="2" borderId="12" xfId="0" applyNumberFormat="1" applyFont="1" applyFill="1" applyBorder="1"/>
    <xf numFmtId="165" fontId="18" fillId="2" borderId="12" xfId="1" applyNumberFormat="1" applyFont="1" applyFill="1" applyBorder="1"/>
    <xf numFmtId="0" fontId="18" fillId="2" borderId="12" xfId="4" applyFont="1" applyFill="1" applyBorder="1"/>
    <xf numFmtId="0" fontId="18" fillId="0" borderId="12" xfId="4" applyFont="1" applyFill="1" applyBorder="1"/>
    <xf numFmtId="0" fontId="17" fillId="2" borderId="4" xfId="0" applyFont="1" applyFill="1" applyBorder="1"/>
    <xf numFmtId="0" fontId="0" fillId="2" borderId="5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3" fontId="3" fillId="5" borderId="0" xfId="0" applyNumberFormat="1" applyFont="1" applyFill="1" applyBorder="1"/>
    <xf numFmtId="165" fontId="3" fillId="5" borderId="8" xfId="1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vertical="top"/>
    </xf>
    <xf numFmtId="0" fontId="18" fillId="2" borderId="12" xfId="0" applyFont="1" applyFill="1" applyBorder="1" applyAlignment="1">
      <alignment horizontal="left" vertical="top"/>
    </xf>
    <xf numFmtId="0" fontId="16" fillId="0" borderId="12" xfId="0" applyFont="1" applyFill="1" applyBorder="1"/>
    <xf numFmtId="0" fontId="16" fillId="0" borderId="12" xfId="0" applyFont="1" applyFill="1" applyBorder="1" applyAlignment="1">
      <alignment vertical="top"/>
    </xf>
    <xf numFmtId="0" fontId="18" fillId="0" borderId="5" xfId="0" applyFont="1" applyFill="1" applyBorder="1" applyAlignment="1">
      <alignment horizontal="left" vertical="top"/>
    </xf>
    <xf numFmtId="0" fontId="15" fillId="5" borderId="10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vertical="center"/>
    </xf>
    <xf numFmtId="0" fontId="15" fillId="5" borderId="11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/>
    <xf numFmtId="0" fontId="12" fillId="8" borderId="12" xfId="0" applyFont="1" applyFill="1" applyBorder="1" applyAlignment="1">
      <alignment vertical="center"/>
    </xf>
    <xf numFmtId="0" fontId="12" fillId="8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/>
    <xf numFmtId="0" fontId="11" fillId="2" borderId="4" xfId="0" applyFont="1" applyFill="1" applyBorder="1" applyAlignment="1"/>
    <xf numFmtId="0" fontId="11" fillId="2" borderId="6" xfId="0" applyFont="1" applyFill="1" applyBorder="1" applyAlignment="1"/>
    <xf numFmtId="3" fontId="11" fillId="2" borderId="12" xfId="0" applyNumberFormat="1" applyFont="1" applyFill="1" applyBorder="1" applyAlignment="1">
      <alignment horizontal="right" vertical="center"/>
    </xf>
    <xf numFmtId="3" fontId="11" fillId="2" borderId="12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0" fontId="9" fillId="2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3" fontId="9" fillId="2" borderId="12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11" fillId="2" borderId="4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9" fillId="2" borderId="12" xfId="0" applyFont="1" applyFill="1" applyBorder="1" applyAlignment="1"/>
    <xf numFmtId="0" fontId="11" fillId="2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right" vertical="center" indent="1"/>
    </xf>
    <xf numFmtId="0" fontId="11" fillId="0" borderId="12" xfId="0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/>
    </xf>
    <xf numFmtId="0" fontId="9" fillId="0" borderId="12" xfId="0" applyFont="1" applyFill="1" applyBorder="1"/>
    <xf numFmtId="0" fontId="11" fillId="0" borderId="12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3" fontId="11" fillId="0" borderId="1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 vertical="center" wrapText="1"/>
    </xf>
    <xf numFmtId="0" fontId="13" fillId="9" borderId="0" xfId="0" applyFont="1" applyFill="1" applyAlignment="1">
      <alignment vertical="center"/>
    </xf>
    <xf numFmtId="0" fontId="10" fillId="2" borderId="13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vertical="center"/>
    </xf>
    <xf numFmtId="0" fontId="0" fillId="2" borderId="0" xfId="0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3" fontId="18" fillId="0" borderId="12" xfId="0" applyNumberFormat="1" applyFont="1" applyFill="1" applyBorder="1" applyAlignment="1">
      <alignment vertical="center"/>
    </xf>
    <xf numFmtId="3" fontId="18" fillId="2" borderId="12" xfId="0" applyNumberFormat="1" applyFont="1" applyFill="1" applyBorder="1" applyAlignment="1">
      <alignment vertical="center"/>
    </xf>
    <xf numFmtId="165" fontId="18" fillId="2" borderId="12" xfId="1" applyNumberFormat="1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3" fontId="17" fillId="0" borderId="12" xfId="0" applyNumberFormat="1" applyFont="1" applyFill="1" applyBorder="1" applyAlignment="1">
      <alignment vertical="center"/>
    </xf>
    <xf numFmtId="165" fontId="17" fillId="2" borderId="6" xfId="1" applyNumberFormat="1" applyFont="1" applyFill="1" applyBorder="1" applyAlignment="1">
      <alignment vertical="center"/>
    </xf>
    <xf numFmtId="165" fontId="18" fillId="0" borderId="12" xfId="1" applyNumberFormat="1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3" fontId="17" fillId="2" borderId="12" xfId="0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165" fontId="18" fillId="2" borderId="6" xfId="1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0" fillId="0" borderId="0" xfId="0" applyFill="1"/>
    <xf numFmtId="0" fontId="18" fillId="9" borderId="9" xfId="0" applyFont="1" applyFill="1" applyBorder="1" applyAlignment="1">
      <alignment vertical="center"/>
    </xf>
    <xf numFmtId="0" fontId="18" fillId="9" borderId="14" xfId="0" applyFont="1" applyFill="1" applyBorder="1" applyAlignment="1">
      <alignment vertical="center"/>
    </xf>
    <xf numFmtId="0" fontId="17" fillId="9" borderId="4" xfId="0" applyFont="1" applyFill="1" applyBorder="1" applyAlignment="1">
      <alignment vertical="center"/>
    </xf>
    <xf numFmtId="3" fontId="17" fillId="0" borderId="3" xfId="0" applyNumberFormat="1" applyFont="1" applyFill="1" applyBorder="1" applyAlignment="1">
      <alignment vertical="center"/>
    </xf>
    <xf numFmtId="165" fontId="17" fillId="2" borderId="2" xfId="1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165" fontId="3" fillId="5" borderId="2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165" fontId="17" fillId="0" borderId="6" xfId="1" applyNumberFormat="1" applyFont="1" applyFill="1" applyBorder="1" applyAlignment="1">
      <alignment vertical="center"/>
    </xf>
    <xf numFmtId="0" fontId="23" fillId="5" borderId="10" xfId="0" applyFont="1" applyFill="1" applyBorder="1" applyAlignment="1">
      <alignment vertical="center"/>
    </xf>
    <xf numFmtId="0" fontId="24" fillId="5" borderId="13" xfId="0" applyFont="1" applyFill="1" applyBorder="1" applyAlignment="1">
      <alignment vertical="center"/>
    </xf>
    <xf numFmtId="3" fontId="23" fillId="5" borderId="14" xfId="0" applyNumberFormat="1" applyFont="1" applyFill="1" applyBorder="1" applyAlignment="1">
      <alignment vertical="center"/>
    </xf>
    <xf numFmtId="165" fontId="3" fillId="5" borderId="11" xfId="1" applyNumberFormat="1" applyFont="1" applyFill="1" applyBorder="1"/>
    <xf numFmtId="0" fontId="13" fillId="2" borderId="0" xfId="0" applyFont="1" applyFill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3" fontId="25" fillId="0" borderId="12" xfId="0" applyNumberFormat="1" applyFont="1" applyFill="1" applyBorder="1" applyAlignment="1">
      <alignment vertical="center"/>
    </xf>
    <xf numFmtId="3" fontId="0" fillId="2" borderId="12" xfId="0" applyNumberFormat="1" applyFont="1" applyFill="1" applyBorder="1"/>
    <xf numFmtId="165" fontId="0" fillId="2" borderId="12" xfId="1" applyNumberFormat="1" applyFont="1" applyFill="1" applyBorder="1"/>
    <xf numFmtId="0" fontId="18" fillId="2" borderId="12" xfId="0" applyFont="1" applyFill="1" applyBorder="1" applyAlignment="1">
      <alignment horizontal="left" vertical="center"/>
    </xf>
    <xf numFmtId="3" fontId="0" fillId="0" borderId="12" xfId="0" applyNumberFormat="1" applyFont="1" applyFill="1" applyBorder="1"/>
    <xf numFmtId="0" fontId="18" fillId="2" borderId="12" xfId="0" applyFont="1" applyFill="1" applyBorder="1" applyAlignment="1"/>
    <xf numFmtId="0" fontId="18" fillId="0" borderId="12" xfId="0" applyFont="1" applyFill="1" applyBorder="1" applyAlignment="1"/>
    <xf numFmtId="165" fontId="0" fillId="0" borderId="12" xfId="1" applyNumberFormat="1" applyFont="1" applyFill="1" applyBorder="1"/>
    <xf numFmtId="0" fontId="17" fillId="0" borderId="4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3" fontId="18" fillId="0" borderId="4" xfId="0" applyNumberFormat="1" applyFont="1" applyFill="1" applyBorder="1"/>
    <xf numFmtId="3" fontId="18" fillId="0" borderId="5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3" fontId="3" fillId="5" borderId="4" xfId="0" applyNumberFormat="1" applyFont="1" applyFill="1" applyBorder="1" applyAlignment="1">
      <alignment vertical="center"/>
    </xf>
    <xf numFmtId="165" fontId="3" fillId="5" borderId="12" xfId="1" applyNumberFormat="1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/>
    </xf>
    <xf numFmtId="3" fontId="18" fillId="0" borderId="12" xfId="0" applyNumberFormat="1" applyFont="1" applyFill="1" applyBorder="1" applyAlignment="1">
      <alignment horizontal="right" vertical="center"/>
    </xf>
    <xf numFmtId="3" fontId="24" fillId="0" borderId="12" xfId="0" applyNumberFormat="1" applyFont="1" applyFill="1" applyBorder="1" applyAlignment="1">
      <alignment vertical="center"/>
    </xf>
    <xf numFmtId="165" fontId="24" fillId="0" borderId="12" xfId="1" applyNumberFormat="1" applyFont="1" applyFill="1" applyBorder="1" applyAlignment="1">
      <alignment vertical="center"/>
    </xf>
    <xf numFmtId="0" fontId="17" fillId="2" borderId="9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7" fillId="2" borderId="14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3" fontId="17" fillId="0" borderId="9" xfId="0" applyNumberFormat="1" applyFont="1" applyFill="1" applyBorder="1" applyAlignment="1">
      <alignment horizontal="right" vertical="center"/>
    </xf>
    <xf numFmtId="165" fontId="26" fillId="0" borderId="9" xfId="1" applyNumberFormat="1" applyFont="1" applyFill="1" applyBorder="1" applyAlignment="1">
      <alignment vertical="center"/>
    </xf>
    <xf numFmtId="3" fontId="17" fillId="0" borderId="12" xfId="0" applyNumberFormat="1" applyFont="1" applyFill="1" applyBorder="1" applyAlignment="1">
      <alignment horizontal="right" vertical="center"/>
    </xf>
    <xf numFmtId="165" fontId="26" fillId="0" borderId="12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165" fontId="27" fillId="0" borderId="12" xfId="1" applyNumberFormat="1" applyFont="1" applyFill="1" applyBorder="1" applyAlignment="1">
      <alignment vertical="center"/>
    </xf>
    <xf numFmtId="3" fontId="3" fillId="5" borderId="12" xfId="0" applyNumberFormat="1" applyFont="1" applyFill="1" applyBorder="1" applyAlignment="1">
      <alignment horizontal="right" vertical="center"/>
    </xf>
    <xf numFmtId="165" fontId="23" fillId="5" borderId="12" xfId="1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8" fillId="10" borderId="3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vertical="center"/>
    </xf>
    <xf numFmtId="0" fontId="28" fillId="5" borderId="5" xfId="0" applyFont="1" applyFill="1" applyBorder="1" applyAlignment="1">
      <alignment vertical="center"/>
    </xf>
    <xf numFmtId="0" fontId="28" fillId="5" borderId="6" xfId="0" applyFont="1" applyFill="1" applyBorder="1" applyAlignment="1">
      <alignment vertical="center"/>
    </xf>
    <xf numFmtId="0" fontId="4" fillId="0" borderId="3" xfId="0" applyFont="1" applyBorder="1"/>
    <xf numFmtId="0" fontId="18" fillId="2" borderId="6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165" fontId="17" fillId="2" borderId="12" xfId="1" applyNumberFormat="1" applyFont="1" applyFill="1" applyBorder="1" applyAlignment="1">
      <alignment vertical="center"/>
    </xf>
    <xf numFmtId="0" fontId="4" fillId="0" borderId="0" xfId="0" applyFont="1"/>
    <xf numFmtId="0" fontId="17" fillId="2" borderId="3" xfId="0" applyFont="1" applyFill="1" applyBorder="1" applyAlignment="1">
      <alignment horizontal="left" vertical="center"/>
    </xf>
    <xf numFmtId="3" fontId="0" fillId="0" borderId="12" xfId="0" applyNumberFormat="1" applyBorder="1"/>
    <xf numFmtId="0" fontId="17" fillId="2" borderId="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3" fontId="18" fillId="0" borderId="9" xfId="0" applyNumberFormat="1" applyFont="1" applyFill="1" applyBorder="1" applyAlignment="1">
      <alignment vertical="center"/>
    </xf>
    <xf numFmtId="165" fontId="18" fillId="0" borderId="9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29" fillId="5" borderId="6" xfId="0" applyFont="1" applyFill="1" applyBorder="1" applyAlignment="1">
      <alignment vertical="center"/>
    </xf>
    <xf numFmtId="3" fontId="23" fillId="5" borderId="12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vertical="center"/>
    </xf>
    <xf numFmtId="0" fontId="31" fillId="5" borderId="8" xfId="0" applyFont="1" applyFill="1" applyBorder="1" applyAlignment="1">
      <alignment vertical="center"/>
    </xf>
    <xf numFmtId="0" fontId="31" fillId="5" borderId="7" xfId="0" applyFont="1" applyFill="1" applyBorder="1" applyAlignment="1">
      <alignment vertical="center"/>
    </xf>
    <xf numFmtId="0" fontId="31" fillId="5" borderId="6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3" fontId="3" fillId="5" borderId="12" xfId="0" applyNumberFormat="1" applyFont="1" applyFill="1" applyBorder="1"/>
    <xf numFmtId="9" fontId="3" fillId="5" borderId="12" xfId="1" applyFont="1" applyFill="1" applyBorder="1"/>
    <xf numFmtId="9" fontId="3" fillId="5" borderId="12" xfId="1" applyFont="1" applyFill="1" applyBorder="1" applyAlignment="1">
      <alignment horizontal="center"/>
    </xf>
    <xf numFmtId="3" fontId="0" fillId="0" borderId="0" xfId="0" applyNumberFormat="1"/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1704975</xdr:colOff>
      <xdr:row>4</xdr:row>
      <xdr:rowOff>139003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8601" r="17391"/>
        <a:stretch/>
      </xdr:blipFill>
      <xdr:spPr>
        <a:xfrm>
          <a:off x="0" y="0"/>
          <a:ext cx="3048000" cy="881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2</xdr:row>
      <xdr:rowOff>539053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8601" r="17391"/>
        <a:stretch/>
      </xdr:blipFill>
      <xdr:spPr>
        <a:xfrm>
          <a:off x="0" y="0"/>
          <a:ext cx="2990850" cy="8819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2181225</xdr:colOff>
      <xdr:row>4</xdr:row>
      <xdr:rowOff>262828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8601" r="17391"/>
        <a:stretch/>
      </xdr:blipFill>
      <xdr:spPr>
        <a:xfrm>
          <a:off x="0" y="19050"/>
          <a:ext cx="2990850" cy="8819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752475</xdr:colOff>
      <xdr:row>1</xdr:row>
      <xdr:rowOff>596203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8601" r="17391"/>
        <a:stretch/>
      </xdr:blipFill>
      <xdr:spPr>
        <a:xfrm>
          <a:off x="0" y="0"/>
          <a:ext cx="2990850" cy="8819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1847850</xdr:colOff>
      <xdr:row>4</xdr:row>
      <xdr:rowOff>177103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8601" r="17391"/>
        <a:stretch/>
      </xdr:blipFill>
      <xdr:spPr>
        <a:xfrm>
          <a:off x="0" y="0"/>
          <a:ext cx="2990850" cy="8819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2952750</xdr:colOff>
      <xdr:row>5</xdr:row>
      <xdr:rowOff>3943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8601" r="17391"/>
        <a:stretch/>
      </xdr:blipFill>
      <xdr:spPr>
        <a:xfrm>
          <a:off x="0" y="57150"/>
          <a:ext cx="2952750" cy="870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rs&#227;o%20Impress&#227;o/Mapas%20Contas%203&#186;%20Trim%202023%20_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vro7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O da Conta Trimestral"/>
      <sheetName val="Mapa I_ Receitas do Estado"/>
      <sheetName val="Mapa II_ Despesas por Economica"/>
      <sheetName val="Mapa III_ Despesas por Organica"/>
      <sheetName val="Mapa IV_ Despesas por Funções"/>
      <sheetName val="Mapa V_ Receitas FSAs"/>
      <sheetName val="Mapa VIII"/>
      <sheetName val="Mapa IX"/>
      <sheetName val="Mapa V Receitas FSAs  "/>
      <sheetName val="Mapa V(a)_ Receitas FSAs "/>
      <sheetName val="Mapa VI_ Despesas FSAs"/>
      <sheetName val="Mapa VIa_ Despesas FSAs"/>
      <sheetName val="Mapa VII_ Despesas por Programa"/>
      <sheetName val="Mapa X_ Fundo Financ. Municipal"/>
      <sheetName val="Mapa XII"/>
      <sheetName val="Mapa XII-A"/>
      <sheetName val="Mapa XIII"/>
      <sheetName val="Mapa XIV"/>
      <sheetName val="Mapa Xa_Transferencia Municipio"/>
      <sheetName val="Mapa Xb_Transf Municipio"/>
      <sheetName val="Mapa XI_ Op. Financeiras "/>
      <sheetName val="Quadro Comparativo"/>
      <sheetName val="Parametro FMI"/>
      <sheetName val="Mapa XVI_ Orçamento por Género"/>
      <sheetName val="Receita Consignada IIITrim 23"/>
      <sheetName val="AI - Amort_Emp_Ext 2022"/>
      <sheetName val="Desembolsos Externos_3ºTrim23"/>
      <sheetName val="Stock Dívida Externa_3ºTrim23"/>
      <sheetName val="Stock Dívida Interna_3ºTrim23"/>
      <sheetName val="Mapa A_Fluxo_Caixa "/>
      <sheetName val="Movimento Dívida Jan a Set_2023"/>
      <sheetName val="OPERAÇÕES TESOURARIA_3ºTrim23"/>
      <sheetName val="Compensados 3º Trimestre 2023 "/>
      <sheetName val="Reg.Inst 2023 III TRIM"/>
      <sheetName val="IPSAS - Demonst. Desemp. Orç"/>
      <sheetName val="IPSAS - Demonst. Fluxo Caixa"/>
      <sheetName val="Mapa Auxiliar - Despesas"/>
      <sheetName val="Check"/>
      <sheetName val="Fluxos Transf Ac Correntes"/>
      <sheetName val="Receita DGA"/>
      <sheetName val="Economico Sem Pessoal-III Trim "/>
      <sheetName val="Funcional Sem Pessoal-III Tr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AY10">
            <v>58932294</v>
          </cell>
        </row>
        <row r="11">
          <cell r="AY11">
            <v>328000</v>
          </cell>
        </row>
        <row r="13">
          <cell r="AY13">
            <v>17409307</v>
          </cell>
        </row>
        <row r="15">
          <cell r="AY15">
            <v>231284050</v>
          </cell>
        </row>
        <row r="19">
          <cell r="AY19">
            <v>1125490</v>
          </cell>
        </row>
        <row r="20">
          <cell r="AY20">
            <v>169079363</v>
          </cell>
        </row>
        <row r="21">
          <cell r="AY21">
            <v>666375</v>
          </cell>
        </row>
        <row r="22">
          <cell r="AY22">
            <v>19822721</v>
          </cell>
        </row>
        <row r="23">
          <cell r="AY23">
            <v>2625250</v>
          </cell>
        </row>
        <row r="25">
          <cell r="AY25">
            <v>53050935</v>
          </cell>
        </row>
        <row r="26">
          <cell r="AY26">
            <v>1542338</v>
          </cell>
        </row>
        <row r="27">
          <cell r="AY27">
            <v>23720267</v>
          </cell>
        </row>
        <row r="30">
          <cell r="AY30">
            <v>30169600</v>
          </cell>
        </row>
        <row r="31">
          <cell r="AY31">
            <v>10109505</v>
          </cell>
        </row>
        <row r="32">
          <cell r="AY32">
            <v>57040342</v>
          </cell>
        </row>
        <row r="33">
          <cell r="AY33">
            <v>373530881</v>
          </cell>
        </row>
        <row r="34">
          <cell r="AY34">
            <v>123135397</v>
          </cell>
        </row>
        <row r="35">
          <cell r="AY35">
            <v>206043318</v>
          </cell>
        </row>
        <row r="36">
          <cell r="AY36">
            <v>3600000</v>
          </cell>
        </row>
        <row r="37">
          <cell r="AY37">
            <v>25000</v>
          </cell>
        </row>
        <row r="39">
          <cell r="AY39">
            <v>20688165</v>
          </cell>
        </row>
        <row r="41">
          <cell r="AY41">
            <v>149686561</v>
          </cell>
        </row>
        <row r="42">
          <cell r="AY42">
            <v>22436178</v>
          </cell>
        </row>
        <row r="44">
          <cell r="AY44">
            <v>155940550</v>
          </cell>
        </row>
        <row r="45">
          <cell r="AY45">
            <v>1866509</v>
          </cell>
        </row>
        <row r="46">
          <cell r="AY46">
            <v>29741919</v>
          </cell>
        </row>
        <row r="49">
          <cell r="AY49">
            <v>745000</v>
          </cell>
        </row>
        <row r="50">
          <cell r="AY50">
            <v>8070451</v>
          </cell>
        </row>
        <row r="52">
          <cell r="AY52">
            <v>105466200</v>
          </cell>
        </row>
        <row r="55">
          <cell r="AY55">
            <v>112516</v>
          </cell>
        </row>
        <row r="56">
          <cell r="AY56">
            <v>34207248</v>
          </cell>
        </row>
        <row r="59">
          <cell r="AY59">
            <v>248000</v>
          </cell>
        </row>
        <row r="60">
          <cell r="AY60">
            <v>2208000</v>
          </cell>
        </row>
        <row r="61">
          <cell r="AY61">
            <v>226250</v>
          </cell>
        </row>
        <row r="64">
          <cell r="AY64">
            <v>67074456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8">
          <cell r="D18">
            <v>7223751134</v>
          </cell>
        </row>
        <row r="19">
          <cell r="D19">
            <v>10000</v>
          </cell>
        </row>
        <row r="20">
          <cell r="D20">
            <v>482896</v>
          </cell>
        </row>
        <row r="21">
          <cell r="D21">
            <v>31157933</v>
          </cell>
        </row>
        <row r="22">
          <cell r="D22">
            <v>21458328</v>
          </cell>
        </row>
        <row r="23">
          <cell r="D23">
            <v>189903711</v>
          </cell>
        </row>
        <row r="24">
          <cell r="D24">
            <v>13238871</v>
          </cell>
        </row>
        <row r="25">
          <cell r="D25">
            <v>513879032</v>
          </cell>
        </row>
        <row r="26">
          <cell r="D26">
            <v>322682869</v>
          </cell>
        </row>
        <row r="27">
          <cell r="D27">
            <v>213661569</v>
          </cell>
        </row>
        <row r="28">
          <cell r="D28">
            <v>2286590251</v>
          </cell>
        </row>
        <row r="29">
          <cell r="D29">
            <v>255589700</v>
          </cell>
        </row>
        <row r="30">
          <cell r="D30">
            <v>47900609</v>
          </cell>
        </row>
        <row r="31">
          <cell r="D31">
            <v>7773077855</v>
          </cell>
        </row>
      </sheetData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A_Fluxo_Caixa "/>
      <sheetName val="Livro7"/>
      <sheetName val="ORÇ INIC"/>
    </sheetNames>
    <definedNames>
      <definedName name="frequency" refersTo="#REF!"/>
    </definedNames>
    <sheetDataSet>
      <sheetData sheetId="0">
        <row r="6">
          <cell r="E6">
            <v>9693838927.0505085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2"/>
  <sheetViews>
    <sheetView topLeftCell="A2" zoomScaleNormal="100" workbookViewId="0">
      <selection activeCell="G231" sqref="G231"/>
    </sheetView>
  </sheetViews>
  <sheetFormatPr defaultColWidth="8.5703125" defaultRowHeight="12.75" x14ac:dyDescent="0.2"/>
  <cols>
    <col min="1" max="1" width="20.140625" style="1" customWidth="1"/>
    <col min="2" max="2" width="75.140625" style="1" customWidth="1"/>
    <col min="3" max="7" width="16.7109375" style="1" customWidth="1"/>
    <col min="8" max="8" width="11.28515625" style="1" customWidth="1"/>
    <col min="9" max="16384" width="8.5703125" style="1"/>
  </cols>
  <sheetData>
    <row r="1" spans="1:8" ht="4.5" hidden="1" customHeight="1" x14ac:dyDescent="0.2"/>
    <row r="2" spans="1:8" ht="23.25" customHeight="1" x14ac:dyDescent="0.2">
      <c r="A2" s="2"/>
      <c r="B2" s="3"/>
      <c r="C2" s="4"/>
      <c r="D2" s="5"/>
      <c r="E2" s="5"/>
      <c r="F2" s="5"/>
      <c r="G2" s="5"/>
      <c r="H2" s="5"/>
    </row>
    <row r="3" spans="1:8" ht="23.25" customHeight="1" x14ac:dyDescent="0.2">
      <c r="A3" s="2"/>
      <c r="B3" s="3"/>
      <c r="C3" s="4"/>
      <c r="D3" s="5"/>
      <c r="E3" s="5"/>
      <c r="F3" s="5"/>
      <c r="G3" s="5"/>
      <c r="H3" s="5"/>
    </row>
    <row r="4" spans="1:8" ht="12" customHeight="1" x14ac:dyDescent="0.2">
      <c r="B4" s="6"/>
      <c r="C4" s="7"/>
      <c r="D4" s="7"/>
      <c r="E4" s="7"/>
      <c r="F4" s="7"/>
      <c r="G4" s="7"/>
      <c r="H4" s="7"/>
    </row>
    <row r="5" spans="1:8" ht="12.75" customHeight="1" x14ac:dyDescent="0.2">
      <c r="A5" s="8"/>
      <c r="B5" s="8"/>
      <c r="C5" s="9"/>
      <c r="D5" s="9"/>
      <c r="E5" s="10"/>
      <c r="F5" s="11"/>
      <c r="G5" s="11"/>
      <c r="H5" s="11"/>
    </row>
    <row r="6" spans="1:8" ht="21" customHeight="1" x14ac:dyDescent="0.2">
      <c r="A6" s="12" t="s">
        <v>0</v>
      </c>
      <c r="B6" s="13"/>
      <c r="C6" s="14" t="s">
        <v>1</v>
      </c>
      <c r="D6" s="14" t="s">
        <v>2</v>
      </c>
      <c r="E6" s="15" t="s">
        <v>3</v>
      </c>
      <c r="F6" s="16"/>
      <c r="G6" s="17"/>
      <c r="H6" s="18" t="s">
        <v>4</v>
      </c>
    </row>
    <row r="7" spans="1:8" ht="22.5" customHeight="1" x14ac:dyDescent="0.2">
      <c r="A7" s="19"/>
      <c r="B7" s="20"/>
      <c r="C7" s="21"/>
      <c r="D7" s="21"/>
      <c r="E7" s="18" t="s">
        <v>5</v>
      </c>
      <c r="F7" s="18" t="s">
        <v>6</v>
      </c>
      <c r="G7" s="18" t="s">
        <v>7</v>
      </c>
      <c r="H7" s="22"/>
    </row>
    <row r="8" spans="1:8" ht="12.6" customHeight="1" x14ac:dyDescent="0.2">
      <c r="A8" s="23"/>
      <c r="B8" s="24"/>
      <c r="C8" s="21"/>
      <c r="D8" s="21"/>
      <c r="E8" s="22"/>
      <c r="F8" s="22"/>
      <c r="G8" s="22"/>
      <c r="H8" s="22"/>
    </row>
    <row r="9" spans="1:8" ht="15" x14ac:dyDescent="0.2">
      <c r="A9" s="25" t="s">
        <v>8</v>
      </c>
      <c r="B9" s="26" t="s">
        <v>9</v>
      </c>
      <c r="C9" s="27"/>
      <c r="D9" s="27"/>
      <c r="E9" s="28"/>
      <c r="F9" s="28"/>
      <c r="G9" s="28"/>
      <c r="H9" s="28"/>
    </row>
    <row r="10" spans="1:8" ht="15" x14ac:dyDescent="0.2">
      <c r="A10" s="29"/>
      <c r="B10" s="30" t="s">
        <v>10</v>
      </c>
      <c r="C10" s="31">
        <f>+C11+C195</f>
        <v>64985780520</v>
      </c>
      <c r="D10" s="31">
        <f>+D11+D195</f>
        <v>67479414765</v>
      </c>
      <c r="E10" s="31">
        <f>+E11+E195</f>
        <v>46358543206</v>
      </c>
      <c r="F10" s="31">
        <f>+F11+F195</f>
        <v>1981958436</v>
      </c>
      <c r="G10" s="31">
        <f>+G11+G195</f>
        <v>48340501642</v>
      </c>
      <c r="H10" s="32">
        <f>+G10/D10</f>
        <v>0.71637404992838039</v>
      </c>
    </row>
    <row r="11" spans="1:8" ht="15" x14ac:dyDescent="0.2">
      <c r="A11" s="33"/>
      <c r="B11" s="34" t="s">
        <v>11</v>
      </c>
      <c r="C11" s="35">
        <f>+C12+C54+C61+C83</f>
        <v>64238378577</v>
      </c>
      <c r="D11" s="35">
        <f>+D12+D54+D61+D83</f>
        <v>66732012822</v>
      </c>
      <c r="E11" s="35">
        <f>+E12+E54+E61+E83</f>
        <v>46322388101</v>
      </c>
      <c r="F11" s="35">
        <f>+F12+F54+F61+F83</f>
        <v>1912201730</v>
      </c>
      <c r="G11" s="35">
        <f>+G12+G54+G61+G83</f>
        <v>48234589831</v>
      </c>
      <c r="H11" s="36">
        <f t="shared" ref="H11:H74" si="0">+G11/D11</f>
        <v>0.72281035429967089</v>
      </c>
    </row>
    <row r="12" spans="1:8" ht="15" x14ac:dyDescent="0.25">
      <c r="A12" s="37" t="s">
        <v>12</v>
      </c>
      <c r="B12" s="38" t="s">
        <v>13</v>
      </c>
      <c r="C12" s="39">
        <f>+C14+C17+C20+C27+C45+C49</f>
        <v>44350416191</v>
      </c>
      <c r="D12" s="39">
        <f>+D14+D17+D20+D27+D45+D49</f>
        <v>44350416191</v>
      </c>
      <c r="E12" s="39">
        <f>+E14+E17+E20+E27+E45+E49</f>
        <v>37021282842</v>
      </c>
      <c r="F12" s="39">
        <f>+F14+F17+F20+F27+F45+F49</f>
        <v>0</v>
      </c>
      <c r="G12" s="39">
        <f>+G14+G17+G20+G27+G45+G49</f>
        <v>37021282842</v>
      </c>
      <c r="H12" s="40">
        <f t="shared" si="0"/>
        <v>0.83474488001564018</v>
      </c>
    </row>
    <row r="13" spans="1:8" ht="11.25" customHeight="1" x14ac:dyDescent="0.25">
      <c r="A13" s="41"/>
      <c r="B13" s="42"/>
      <c r="C13" s="43"/>
      <c r="D13" s="43"/>
      <c r="E13" s="43"/>
      <c r="F13" s="43"/>
      <c r="G13" s="43"/>
      <c r="H13" s="44"/>
    </row>
    <row r="14" spans="1:8" ht="15" x14ac:dyDescent="0.25">
      <c r="A14" s="45" t="s">
        <v>14</v>
      </c>
      <c r="B14" s="46" t="s">
        <v>15</v>
      </c>
      <c r="C14" s="47">
        <f>SUM(C15:C16)</f>
        <v>10968181905</v>
      </c>
      <c r="D14" s="47">
        <f>SUM(D15:D16)</f>
        <v>10968181905</v>
      </c>
      <c r="E14" s="48">
        <f>SUM(E15:E16)</f>
        <v>9212775075</v>
      </c>
      <c r="F14" s="48">
        <f>SUM(F15:F16)</f>
        <v>0</v>
      </c>
      <c r="G14" s="48">
        <f>SUM(G15:G16)</f>
        <v>9212775075</v>
      </c>
      <c r="H14" s="49">
        <f t="shared" si="0"/>
        <v>0.83995462099331397</v>
      </c>
    </row>
    <row r="15" spans="1:8" ht="15" x14ac:dyDescent="0.25">
      <c r="A15" s="50" t="s">
        <v>16</v>
      </c>
      <c r="B15" s="51" t="s">
        <v>17</v>
      </c>
      <c r="C15" s="52">
        <v>6922796308</v>
      </c>
      <c r="D15" s="52">
        <f>+C15</f>
        <v>6922796308</v>
      </c>
      <c r="E15" s="52">
        <f>4927664875-162373571+24210580</f>
        <v>4789501884</v>
      </c>
      <c r="F15" s="52"/>
      <c r="G15" s="52">
        <f>+E15+F15</f>
        <v>4789501884</v>
      </c>
      <c r="H15" s="53">
        <f t="shared" si="0"/>
        <v>0.69184498155250362</v>
      </c>
    </row>
    <row r="16" spans="1:8" ht="15" x14ac:dyDescent="0.25">
      <c r="A16" s="50" t="s">
        <v>18</v>
      </c>
      <c r="B16" s="51" t="s">
        <v>19</v>
      </c>
      <c r="C16" s="52">
        <v>4045385597</v>
      </c>
      <c r="D16" s="52">
        <f>+C16</f>
        <v>4045385597</v>
      </c>
      <c r="E16" s="52">
        <f>4423273191</f>
        <v>4423273191</v>
      </c>
      <c r="F16" s="52"/>
      <c r="G16" s="52">
        <f>+E16+F16</f>
        <v>4423273191</v>
      </c>
      <c r="H16" s="53">
        <f t="shared" si="0"/>
        <v>1.0934120085561772</v>
      </c>
    </row>
    <row r="17" spans="1:8" s="54" customFormat="1" ht="15" x14ac:dyDescent="0.25">
      <c r="A17" s="45" t="s">
        <v>20</v>
      </c>
      <c r="B17" s="46" t="s">
        <v>21</v>
      </c>
      <c r="C17" s="48">
        <f>SUM(C18:C20)</f>
        <v>165057520</v>
      </c>
      <c r="D17" s="48">
        <f>SUM(D18:D20)</f>
        <v>165057520</v>
      </c>
      <c r="E17" s="48">
        <f t="shared" ref="E17:G17" si="1">SUM(E18:E20)</f>
        <v>491246858</v>
      </c>
      <c r="F17" s="48">
        <f t="shared" si="1"/>
        <v>0</v>
      </c>
      <c r="G17" s="48">
        <f t="shared" si="1"/>
        <v>491246858</v>
      </c>
      <c r="H17" s="49">
        <f t="shared" si="0"/>
        <v>2.9762161578581816</v>
      </c>
    </row>
    <row r="18" spans="1:8" ht="15" x14ac:dyDescent="0.25">
      <c r="A18" s="55" t="s">
        <v>22</v>
      </c>
      <c r="B18" s="56" t="s">
        <v>23</v>
      </c>
      <c r="C18" s="52">
        <v>132071412</v>
      </c>
      <c r="D18" s="52">
        <f t="shared" ref="D18:D19" si="2">+C18</f>
        <v>132071412</v>
      </c>
      <c r="E18" s="52">
        <f>328113464+162373571</f>
        <v>490487035</v>
      </c>
      <c r="F18" s="52"/>
      <c r="G18" s="52">
        <f t="shared" ref="G18:G19" si="3">+E18+F18</f>
        <v>490487035</v>
      </c>
      <c r="H18" s="53">
        <f t="shared" si="0"/>
        <v>3.7138017044899923</v>
      </c>
    </row>
    <row r="19" spans="1:8" ht="15" x14ac:dyDescent="0.25">
      <c r="A19" s="55" t="s">
        <v>24</v>
      </c>
      <c r="B19" s="56" t="s">
        <v>25</v>
      </c>
      <c r="C19" s="52">
        <v>32986108</v>
      </c>
      <c r="D19" s="52">
        <f t="shared" si="2"/>
        <v>32986108</v>
      </c>
      <c r="E19" s="52">
        <f>27020+732803</f>
        <v>759823</v>
      </c>
      <c r="F19" s="52"/>
      <c r="G19" s="52">
        <f t="shared" si="3"/>
        <v>759823</v>
      </c>
      <c r="H19" s="53">
        <f t="shared" si="0"/>
        <v>2.3034636277793064E-2</v>
      </c>
    </row>
    <row r="20" spans="1:8" ht="15" hidden="1" x14ac:dyDescent="0.25">
      <c r="A20" s="45" t="s">
        <v>26</v>
      </c>
      <c r="B20" s="46" t="s">
        <v>27</v>
      </c>
      <c r="C20" s="52">
        <f>+C21</f>
        <v>0</v>
      </c>
      <c r="D20" s="52">
        <f>+D21</f>
        <v>0</v>
      </c>
      <c r="E20" s="48">
        <f>+E21</f>
        <v>0</v>
      </c>
      <c r="F20" s="48">
        <f>+F21</f>
        <v>0</v>
      </c>
      <c r="G20" s="48">
        <f>+G21</f>
        <v>0</v>
      </c>
      <c r="H20" s="49" t="e">
        <f t="shared" si="0"/>
        <v>#DIV/0!</v>
      </c>
    </row>
    <row r="21" spans="1:8" ht="15" hidden="1" x14ac:dyDescent="0.25">
      <c r="A21" s="55" t="s">
        <v>28</v>
      </c>
      <c r="B21" s="56" t="s">
        <v>29</v>
      </c>
      <c r="C21" s="52">
        <f>SUM(C22:C23)</f>
        <v>0</v>
      </c>
      <c r="D21" s="52">
        <f t="shared" ref="D21:D26" si="4">+C21</f>
        <v>0</v>
      </c>
      <c r="E21" s="52">
        <f>SUM(E22:E26)</f>
        <v>0</v>
      </c>
      <c r="F21" s="52">
        <f>SUM(F22:F26)</f>
        <v>0</v>
      </c>
      <c r="G21" s="52">
        <f>SUM(G22:G26)</f>
        <v>0</v>
      </c>
      <c r="H21" s="53" t="e">
        <f t="shared" si="0"/>
        <v>#DIV/0!</v>
      </c>
    </row>
    <row r="22" spans="1:8" ht="15" hidden="1" x14ac:dyDescent="0.25">
      <c r="A22" s="55" t="s">
        <v>30</v>
      </c>
      <c r="B22" s="51" t="s">
        <v>17</v>
      </c>
      <c r="C22" s="52"/>
      <c r="D22" s="52">
        <f t="shared" si="4"/>
        <v>0</v>
      </c>
      <c r="E22" s="52"/>
      <c r="F22" s="52"/>
      <c r="G22" s="52">
        <f>+E22+F22</f>
        <v>0</v>
      </c>
      <c r="H22" s="53" t="e">
        <f t="shared" si="0"/>
        <v>#DIV/0!</v>
      </c>
    </row>
    <row r="23" spans="1:8" ht="15" hidden="1" x14ac:dyDescent="0.25">
      <c r="A23" s="55" t="s">
        <v>31</v>
      </c>
      <c r="B23" s="51" t="s">
        <v>19</v>
      </c>
      <c r="C23" s="52"/>
      <c r="D23" s="52">
        <f t="shared" si="4"/>
        <v>0</v>
      </c>
      <c r="E23" s="52"/>
      <c r="F23" s="52"/>
      <c r="G23" s="52">
        <f>+E23+F23</f>
        <v>0</v>
      </c>
      <c r="H23" s="53" t="e">
        <f t="shared" si="0"/>
        <v>#DIV/0!</v>
      </c>
    </row>
    <row r="24" spans="1:8" ht="15" hidden="1" x14ac:dyDescent="0.25">
      <c r="A24" s="55" t="s">
        <v>32</v>
      </c>
      <c r="B24" s="56" t="s">
        <v>33</v>
      </c>
      <c r="C24" s="52">
        <f>SUM(C25:C26)</f>
        <v>0</v>
      </c>
      <c r="D24" s="52">
        <f t="shared" si="4"/>
        <v>0</v>
      </c>
      <c r="E24" s="52"/>
      <c r="F24" s="52">
        <f>SUM(F25:F26)</f>
        <v>0</v>
      </c>
      <c r="G24" s="52">
        <f>+E24+F24</f>
        <v>0</v>
      </c>
      <c r="H24" s="53" t="e">
        <f t="shared" si="0"/>
        <v>#DIV/0!</v>
      </c>
    </row>
    <row r="25" spans="1:8" ht="15" hidden="1" x14ac:dyDescent="0.25">
      <c r="A25" s="55" t="s">
        <v>34</v>
      </c>
      <c r="B25" s="51" t="s">
        <v>17</v>
      </c>
      <c r="C25" s="52"/>
      <c r="D25" s="52">
        <f t="shared" si="4"/>
        <v>0</v>
      </c>
      <c r="E25" s="52"/>
      <c r="F25" s="52"/>
      <c r="G25" s="52">
        <f>+E25+F25</f>
        <v>0</v>
      </c>
      <c r="H25" s="53" t="e">
        <f t="shared" si="0"/>
        <v>#DIV/0!</v>
      </c>
    </row>
    <row r="26" spans="1:8" ht="15" hidden="1" x14ac:dyDescent="0.25">
      <c r="A26" s="55" t="s">
        <v>35</v>
      </c>
      <c r="B26" s="51" t="s">
        <v>19</v>
      </c>
      <c r="C26" s="52"/>
      <c r="D26" s="52">
        <f t="shared" si="4"/>
        <v>0</v>
      </c>
      <c r="E26" s="52"/>
      <c r="F26" s="52"/>
      <c r="G26" s="52">
        <f>+E26+F26</f>
        <v>0</v>
      </c>
      <c r="H26" s="53" t="e">
        <f t="shared" si="0"/>
        <v>#DIV/0!</v>
      </c>
    </row>
    <row r="27" spans="1:8" ht="15" x14ac:dyDescent="0.25">
      <c r="A27" s="45" t="s">
        <v>36</v>
      </c>
      <c r="B27" s="46" t="s">
        <v>37</v>
      </c>
      <c r="C27" s="48">
        <f>+C28+C32+C35+C36+C40+C44</f>
        <v>23036682215</v>
      </c>
      <c r="D27" s="48">
        <f>+D28+D32+D35+D36+D40+D44</f>
        <v>23036682215</v>
      </c>
      <c r="E27" s="48">
        <f>+E28+E32+E35+E36+E40+E44</f>
        <v>19143220645</v>
      </c>
      <c r="F27" s="48">
        <f>+F28+F32+F35+F36+F40+F44</f>
        <v>0</v>
      </c>
      <c r="G27" s="48">
        <f>+G28+G32+G35+G36+G40+G44</f>
        <v>19143220645</v>
      </c>
      <c r="H27" s="49">
        <f t="shared" si="0"/>
        <v>0.83098861486812414</v>
      </c>
    </row>
    <row r="28" spans="1:8" ht="15" x14ac:dyDescent="0.25">
      <c r="A28" s="55" t="s">
        <v>38</v>
      </c>
      <c r="B28" s="56" t="s">
        <v>39</v>
      </c>
      <c r="C28" s="52">
        <f>+C29</f>
        <v>17939341903</v>
      </c>
      <c r="D28" s="52">
        <f>+D29</f>
        <v>17939341903</v>
      </c>
      <c r="E28" s="52">
        <f>+E29</f>
        <v>14913812133</v>
      </c>
      <c r="F28" s="52">
        <f>+F29</f>
        <v>0</v>
      </c>
      <c r="G28" s="52">
        <f t="shared" ref="G28:G44" si="5">+E28+F28</f>
        <v>14913812133</v>
      </c>
      <c r="H28" s="53">
        <f t="shared" si="0"/>
        <v>0.83134666888231612</v>
      </c>
    </row>
    <row r="29" spans="1:8" ht="15" x14ac:dyDescent="0.25">
      <c r="A29" s="55" t="s">
        <v>40</v>
      </c>
      <c r="B29" s="51" t="s">
        <v>41</v>
      </c>
      <c r="C29" s="52">
        <f>+C30+C31</f>
        <v>17939341903</v>
      </c>
      <c r="D29" s="52">
        <f>+D30+D31</f>
        <v>17939341903</v>
      </c>
      <c r="E29" s="52">
        <f>+E30+E31</f>
        <v>14913812133</v>
      </c>
      <c r="F29" s="52">
        <f>+F30+F31</f>
        <v>0</v>
      </c>
      <c r="G29" s="52">
        <f t="shared" si="5"/>
        <v>14913812133</v>
      </c>
      <c r="H29" s="53">
        <f t="shared" si="0"/>
        <v>0.83134666888231612</v>
      </c>
    </row>
    <row r="30" spans="1:8" ht="15" x14ac:dyDescent="0.25">
      <c r="A30" s="55" t="s">
        <v>40</v>
      </c>
      <c r="B30" s="51" t="s">
        <v>42</v>
      </c>
      <c r="C30" s="52">
        <v>9550719731</v>
      </c>
      <c r="D30" s="52">
        <f t="shared" ref="D30:D31" si="6">+C30</f>
        <v>9550719731</v>
      </c>
      <c r="E30" s="52">
        <f>+'[1]Receita DGA'!D31</f>
        <v>7773077855</v>
      </c>
      <c r="F30" s="52"/>
      <c r="G30" s="52">
        <f t="shared" si="5"/>
        <v>7773077855</v>
      </c>
      <c r="H30" s="53">
        <f t="shared" si="0"/>
        <v>0.81387351675391761</v>
      </c>
    </row>
    <row r="31" spans="1:8" ht="15" x14ac:dyDescent="0.25">
      <c r="A31" s="55" t="s">
        <v>40</v>
      </c>
      <c r="B31" s="51" t="s">
        <v>43</v>
      </c>
      <c r="C31" s="52">
        <v>8388622172</v>
      </c>
      <c r="D31" s="52">
        <f t="shared" si="6"/>
        <v>8388622172</v>
      </c>
      <c r="E31" s="52">
        <v>7140734278</v>
      </c>
      <c r="F31" s="52"/>
      <c r="G31" s="52">
        <f t="shared" si="5"/>
        <v>7140734278</v>
      </c>
      <c r="H31" s="53">
        <f t="shared" si="0"/>
        <v>0.85124042203673589</v>
      </c>
    </row>
    <row r="32" spans="1:8" ht="15" x14ac:dyDescent="0.25">
      <c r="A32" s="55" t="s">
        <v>44</v>
      </c>
      <c r="B32" s="56" t="s">
        <v>45</v>
      </c>
      <c r="C32" s="52">
        <f>+C33+C34</f>
        <v>3075073556</v>
      </c>
      <c r="D32" s="52">
        <f t="shared" ref="D32:F32" si="7">+D33+D34</f>
        <v>3075073556</v>
      </c>
      <c r="E32" s="52">
        <f t="shared" si="7"/>
        <v>2542179951</v>
      </c>
      <c r="F32" s="52">
        <f t="shared" si="7"/>
        <v>0</v>
      </c>
      <c r="G32" s="52">
        <f t="shared" si="5"/>
        <v>2542179951</v>
      </c>
      <c r="H32" s="53">
        <f t="shared" si="0"/>
        <v>0.82670541198592384</v>
      </c>
    </row>
    <row r="33" spans="1:8" s="57" customFormat="1" ht="15" x14ac:dyDescent="0.25">
      <c r="A33" s="55" t="s">
        <v>46</v>
      </c>
      <c r="B33" s="51" t="s">
        <v>47</v>
      </c>
      <c r="C33" s="52">
        <v>2605073556</v>
      </c>
      <c r="D33" s="52">
        <f>+C33</f>
        <v>2605073556</v>
      </c>
      <c r="E33" s="52">
        <f>+'[1]Receita DGA'!D28</f>
        <v>2286590251</v>
      </c>
      <c r="F33" s="52"/>
      <c r="G33" s="52">
        <f t="shared" si="5"/>
        <v>2286590251</v>
      </c>
      <c r="H33" s="53">
        <f t="shared" si="0"/>
        <v>0.87774498563909265</v>
      </c>
    </row>
    <row r="34" spans="1:8" s="57" customFormat="1" ht="15" x14ac:dyDescent="0.25">
      <c r="A34" s="55" t="s">
        <v>48</v>
      </c>
      <c r="B34" s="51" t="s">
        <v>49</v>
      </c>
      <c r="C34" s="52">
        <v>470000000</v>
      </c>
      <c r="D34" s="52">
        <f>+C34</f>
        <v>470000000</v>
      </c>
      <c r="E34" s="52">
        <f>+'[1]Receita DGA'!D29</f>
        <v>255589700</v>
      </c>
      <c r="F34" s="52"/>
      <c r="G34" s="52">
        <f t="shared" si="5"/>
        <v>255589700</v>
      </c>
      <c r="H34" s="53">
        <f t="shared" si="0"/>
        <v>0.54380787234042549</v>
      </c>
    </row>
    <row r="35" spans="1:8" s="57" customFormat="1" ht="15" x14ac:dyDescent="0.25">
      <c r="A35" s="55" t="s">
        <v>50</v>
      </c>
      <c r="B35" s="56" t="s">
        <v>51</v>
      </c>
      <c r="C35" s="52">
        <v>0</v>
      </c>
      <c r="D35" s="52">
        <f>+C35</f>
        <v>0</v>
      </c>
      <c r="E35" s="52"/>
      <c r="F35" s="52"/>
      <c r="G35" s="52">
        <f t="shared" si="5"/>
        <v>0</v>
      </c>
      <c r="H35" s="53">
        <v>0</v>
      </c>
    </row>
    <row r="36" spans="1:8" ht="15" x14ac:dyDescent="0.25">
      <c r="A36" s="55" t="s">
        <v>52</v>
      </c>
      <c r="B36" s="56" t="s">
        <v>53</v>
      </c>
      <c r="C36" s="52">
        <f>SUM(C37:C39)</f>
        <v>946437500</v>
      </c>
      <c r="D36" s="52">
        <f>SUM(D37:D39)</f>
        <v>946437500</v>
      </c>
      <c r="E36" s="52">
        <f>SUM(E37:E39)</f>
        <v>959687960</v>
      </c>
      <c r="F36" s="52">
        <f>SUM(F37:F39)</f>
        <v>0</v>
      </c>
      <c r="G36" s="52">
        <f t="shared" si="5"/>
        <v>959687960</v>
      </c>
      <c r="H36" s="53">
        <f t="shared" si="0"/>
        <v>1.0140003539589248</v>
      </c>
    </row>
    <row r="37" spans="1:8" ht="15" x14ac:dyDescent="0.25">
      <c r="A37" s="55" t="s">
        <v>54</v>
      </c>
      <c r="B37" s="51" t="s">
        <v>55</v>
      </c>
      <c r="C37" s="52">
        <v>0</v>
      </c>
      <c r="D37" s="52">
        <f t="shared" ref="D37:D44" si="8">+C37</f>
        <v>0</v>
      </c>
      <c r="E37" s="52"/>
      <c r="F37" s="52"/>
      <c r="G37" s="52">
        <f t="shared" si="5"/>
        <v>0</v>
      </c>
      <c r="H37" s="53">
        <v>0</v>
      </c>
    </row>
    <row r="38" spans="1:8" ht="15" x14ac:dyDescent="0.25">
      <c r="A38" s="55" t="s">
        <v>56</v>
      </c>
      <c r="B38" s="51" t="s">
        <v>57</v>
      </c>
      <c r="C38" s="52">
        <v>946437500</v>
      </c>
      <c r="D38" s="52">
        <f t="shared" si="8"/>
        <v>946437500</v>
      </c>
      <c r="E38" s="52">
        <v>959687960</v>
      </c>
      <c r="F38" s="52"/>
      <c r="G38" s="52">
        <f t="shared" si="5"/>
        <v>959687960</v>
      </c>
      <c r="H38" s="53">
        <f t="shared" si="0"/>
        <v>1.0140003539589248</v>
      </c>
    </row>
    <row r="39" spans="1:8" ht="15" x14ac:dyDescent="0.25">
      <c r="A39" s="55" t="s">
        <v>58</v>
      </c>
      <c r="B39" s="51" t="s">
        <v>59</v>
      </c>
      <c r="C39" s="52">
        <v>0</v>
      </c>
      <c r="D39" s="52">
        <f t="shared" si="8"/>
        <v>0</v>
      </c>
      <c r="E39" s="52"/>
      <c r="F39" s="52"/>
      <c r="G39" s="52">
        <f t="shared" si="5"/>
        <v>0</v>
      </c>
      <c r="H39" s="53">
        <v>0</v>
      </c>
    </row>
    <row r="40" spans="1:8" ht="15" x14ac:dyDescent="0.25">
      <c r="A40" s="55" t="s">
        <v>60</v>
      </c>
      <c r="B40" s="56" t="s">
        <v>61</v>
      </c>
      <c r="C40" s="52">
        <f>SUM(C41:C43)</f>
        <v>1075829256</v>
      </c>
      <c r="D40" s="52">
        <f t="shared" si="8"/>
        <v>1075829256</v>
      </c>
      <c r="E40" s="52">
        <f t="shared" ref="E40:F40" si="9">SUM(E41:E43)</f>
        <v>727540601</v>
      </c>
      <c r="F40" s="52">
        <f t="shared" si="9"/>
        <v>0</v>
      </c>
      <c r="G40" s="52">
        <f t="shared" si="5"/>
        <v>727540601</v>
      </c>
      <c r="H40" s="53">
        <f t="shared" si="0"/>
        <v>0.6762602866044386</v>
      </c>
    </row>
    <row r="41" spans="1:8" ht="15" x14ac:dyDescent="0.25">
      <c r="A41" s="55" t="s">
        <v>62</v>
      </c>
      <c r="B41" s="51" t="s">
        <v>63</v>
      </c>
      <c r="C41" s="52">
        <v>0</v>
      </c>
      <c r="D41" s="52">
        <f t="shared" si="8"/>
        <v>0</v>
      </c>
      <c r="E41" s="52"/>
      <c r="F41" s="52"/>
      <c r="G41" s="52">
        <f t="shared" si="5"/>
        <v>0</v>
      </c>
      <c r="H41" s="53">
        <v>0</v>
      </c>
    </row>
    <row r="42" spans="1:8" ht="15" x14ac:dyDescent="0.25">
      <c r="A42" s="55" t="s">
        <v>64</v>
      </c>
      <c r="B42" s="51" t="s">
        <v>65</v>
      </c>
      <c r="C42" s="52">
        <v>755829256</v>
      </c>
      <c r="D42" s="52">
        <f t="shared" si="8"/>
        <v>755829256</v>
      </c>
      <c r="E42" s="52">
        <f>+'[1]Receita DGA'!D25</f>
        <v>513879032</v>
      </c>
      <c r="F42" s="52"/>
      <c r="G42" s="52">
        <f t="shared" si="5"/>
        <v>513879032</v>
      </c>
      <c r="H42" s="53">
        <f t="shared" si="0"/>
        <v>0.67988772321350843</v>
      </c>
    </row>
    <row r="43" spans="1:8" ht="15" x14ac:dyDescent="0.25">
      <c r="A43" s="55" t="s">
        <v>66</v>
      </c>
      <c r="B43" s="51" t="s">
        <v>67</v>
      </c>
      <c r="C43" s="52">
        <v>320000000</v>
      </c>
      <c r="D43" s="52">
        <f t="shared" si="8"/>
        <v>320000000</v>
      </c>
      <c r="E43" s="52">
        <f>+'[1]Receita DGA'!D27</f>
        <v>213661569</v>
      </c>
      <c r="F43" s="52"/>
      <c r="G43" s="52">
        <f t="shared" si="5"/>
        <v>213661569</v>
      </c>
      <c r="H43" s="53">
        <f t="shared" si="0"/>
        <v>0.667692403125</v>
      </c>
    </row>
    <row r="44" spans="1:8" ht="15" x14ac:dyDescent="0.25">
      <c r="A44" s="55" t="s">
        <v>68</v>
      </c>
      <c r="B44" s="56" t="s">
        <v>69</v>
      </c>
      <c r="C44" s="52">
        <v>0</v>
      </c>
      <c r="D44" s="52">
        <f t="shared" si="8"/>
        <v>0</v>
      </c>
      <c r="E44" s="52"/>
      <c r="F44" s="52"/>
      <c r="G44" s="52">
        <f t="shared" si="5"/>
        <v>0</v>
      </c>
      <c r="H44" s="53">
        <v>0</v>
      </c>
    </row>
    <row r="45" spans="1:8" ht="15" x14ac:dyDescent="0.25">
      <c r="A45" s="45" t="s">
        <v>70</v>
      </c>
      <c r="B45" s="46" t="s">
        <v>71</v>
      </c>
      <c r="C45" s="48">
        <f>SUM(C46:C48)</f>
        <v>9351458073</v>
      </c>
      <c r="D45" s="48">
        <f>SUM(D46:D48)</f>
        <v>9351458073</v>
      </c>
      <c r="E45" s="48">
        <f>SUM(E46:E48)</f>
        <v>7546434003</v>
      </c>
      <c r="F45" s="48">
        <f>SUM(F46:F48)</f>
        <v>0</v>
      </c>
      <c r="G45" s="48">
        <f>SUM(G46:G48)</f>
        <v>7546434003</v>
      </c>
      <c r="H45" s="49">
        <f t="shared" si="0"/>
        <v>0.80697939766082505</v>
      </c>
    </row>
    <row r="46" spans="1:8" ht="15" x14ac:dyDescent="0.25">
      <c r="A46" s="55" t="s">
        <v>72</v>
      </c>
      <c r="B46" s="51" t="s">
        <v>73</v>
      </c>
      <c r="C46" s="52">
        <v>8991158266</v>
      </c>
      <c r="D46" s="52">
        <f t="shared" ref="D46:D48" si="10">+C46</f>
        <v>8991158266</v>
      </c>
      <c r="E46" s="52">
        <f>+'[1]Receita DGA'!D18</f>
        <v>7223751134</v>
      </c>
      <c r="F46" s="52"/>
      <c r="G46" s="52">
        <f t="shared" ref="G46:G48" si="11">+E46+F46</f>
        <v>7223751134</v>
      </c>
      <c r="H46" s="53">
        <f t="shared" si="0"/>
        <v>0.80342831482753041</v>
      </c>
    </row>
    <row r="47" spans="1:8" ht="15" x14ac:dyDescent="0.25">
      <c r="A47" s="55" t="s">
        <v>74</v>
      </c>
      <c r="B47" s="51" t="s">
        <v>75</v>
      </c>
      <c r="C47" s="52">
        <v>360299807</v>
      </c>
      <c r="D47" s="52">
        <f t="shared" si="10"/>
        <v>360299807</v>
      </c>
      <c r="E47" s="52">
        <f>+'[1]Receita DGA'!D26</f>
        <v>322682869</v>
      </c>
      <c r="F47" s="52"/>
      <c r="G47" s="52">
        <f t="shared" si="11"/>
        <v>322682869</v>
      </c>
      <c r="H47" s="53">
        <f t="shared" si="0"/>
        <v>0.89559545337197477</v>
      </c>
    </row>
    <row r="48" spans="1:8" ht="15" x14ac:dyDescent="0.25">
      <c r="A48" s="55" t="s">
        <v>76</v>
      </c>
      <c r="B48" s="51" t="s">
        <v>77</v>
      </c>
      <c r="C48" s="52">
        <v>0</v>
      </c>
      <c r="D48" s="52">
        <f t="shared" si="10"/>
        <v>0</v>
      </c>
      <c r="E48" s="52"/>
      <c r="F48" s="52"/>
      <c r="G48" s="52">
        <f t="shared" si="11"/>
        <v>0</v>
      </c>
      <c r="H48" s="53">
        <v>0</v>
      </c>
    </row>
    <row r="49" spans="1:8" ht="15" x14ac:dyDescent="0.25">
      <c r="A49" s="45" t="s">
        <v>78</v>
      </c>
      <c r="B49" s="46" t="s">
        <v>61</v>
      </c>
      <c r="C49" s="48">
        <f>SUM(C50:C53)</f>
        <v>829036478</v>
      </c>
      <c r="D49" s="48">
        <f>SUM(D50:D53)</f>
        <v>829036478</v>
      </c>
      <c r="E49" s="48">
        <f>SUM(E50:E53)</f>
        <v>627606261</v>
      </c>
      <c r="F49" s="48">
        <f>SUM(F50:F53)</f>
        <v>0</v>
      </c>
      <c r="G49" s="48">
        <f>SUM(G50:G53)</f>
        <v>627606261</v>
      </c>
      <c r="H49" s="49">
        <f t="shared" si="0"/>
        <v>0.75703093609832695</v>
      </c>
    </row>
    <row r="50" spans="1:8" ht="15" x14ac:dyDescent="0.25">
      <c r="A50" s="55" t="s">
        <v>79</v>
      </c>
      <c r="B50" s="51" t="s">
        <v>80</v>
      </c>
      <c r="C50" s="52">
        <v>768668635</v>
      </c>
      <c r="D50" s="52">
        <f t="shared" ref="D50:D51" si="12">+C50</f>
        <v>768668635</v>
      </c>
      <c r="E50" s="52">
        <f>551400934+33408219</f>
        <v>584809153</v>
      </c>
      <c r="F50" s="52"/>
      <c r="G50" s="52">
        <f t="shared" ref="G50:G53" si="13">+E50+F50</f>
        <v>584809153</v>
      </c>
      <c r="H50" s="53">
        <f t="shared" si="0"/>
        <v>0.7608078778965659</v>
      </c>
    </row>
    <row r="51" spans="1:8" ht="15" x14ac:dyDescent="0.25">
      <c r="A51" s="55" t="s">
        <v>81</v>
      </c>
      <c r="B51" s="51" t="s">
        <v>82</v>
      </c>
      <c r="C51" s="52">
        <v>0</v>
      </c>
      <c r="D51" s="52">
        <f t="shared" si="12"/>
        <v>0</v>
      </c>
      <c r="E51" s="52"/>
      <c r="F51" s="52"/>
      <c r="G51" s="52">
        <f t="shared" si="13"/>
        <v>0</v>
      </c>
      <c r="H51" s="53">
        <v>0</v>
      </c>
    </row>
    <row r="52" spans="1:8" ht="15" x14ac:dyDescent="0.25">
      <c r="A52" s="58" t="s">
        <v>79</v>
      </c>
      <c r="B52" s="51" t="s">
        <v>83</v>
      </c>
      <c r="C52" s="52">
        <v>0</v>
      </c>
      <c r="D52" s="52">
        <v>0</v>
      </c>
      <c r="E52" s="52">
        <v>1500</v>
      </c>
      <c r="F52" s="52"/>
      <c r="G52" s="52">
        <f t="shared" si="13"/>
        <v>1500</v>
      </c>
      <c r="H52" s="53">
        <v>0</v>
      </c>
    </row>
    <row r="53" spans="1:8" ht="15" x14ac:dyDescent="0.25">
      <c r="A53" s="58" t="s">
        <v>84</v>
      </c>
      <c r="B53" s="51" t="s">
        <v>85</v>
      </c>
      <c r="C53" s="52">
        <v>60367843</v>
      </c>
      <c r="D53" s="52">
        <v>60367843</v>
      </c>
      <c r="E53" s="52">
        <v>42795608</v>
      </c>
      <c r="F53" s="52"/>
      <c r="G53" s="52">
        <f t="shared" si="13"/>
        <v>42795608</v>
      </c>
      <c r="H53" s="53">
        <f t="shared" si="0"/>
        <v>0.70891398256518789</v>
      </c>
    </row>
    <row r="54" spans="1:8" ht="15" x14ac:dyDescent="0.25">
      <c r="A54" s="59" t="s">
        <v>86</v>
      </c>
      <c r="B54" s="60" t="s">
        <v>87</v>
      </c>
      <c r="C54" s="61">
        <f>+C55</f>
        <v>71424961</v>
      </c>
      <c r="D54" s="61">
        <f>+D55</f>
        <v>71424961</v>
      </c>
      <c r="E54" s="61">
        <f>+E55</f>
        <v>59270055</v>
      </c>
      <c r="F54" s="61">
        <f>+F55</f>
        <v>0</v>
      </c>
      <c r="G54" s="61">
        <f>+G55</f>
        <v>59270055</v>
      </c>
      <c r="H54" s="62">
        <f t="shared" si="0"/>
        <v>0.82982271421891296</v>
      </c>
    </row>
    <row r="55" spans="1:8" ht="15" x14ac:dyDescent="0.25">
      <c r="A55" s="45" t="s">
        <v>88</v>
      </c>
      <c r="B55" s="46" t="s">
        <v>89</v>
      </c>
      <c r="C55" s="47">
        <f>SUM(C56:C60)</f>
        <v>71424961</v>
      </c>
      <c r="D55" s="47">
        <f>SUM(D56:D60)</f>
        <v>71424961</v>
      </c>
      <c r="E55" s="48">
        <f>SUM(E56:E60)</f>
        <v>59270055</v>
      </c>
      <c r="F55" s="48">
        <f>SUM(F56:F60)</f>
        <v>0</v>
      </c>
      <c r="G55" s="48">
        <f>SUM(G56:G60)</f>
        <v>59270055</v>
      </c>
      <c r="H55" s="49">
        <f t="shared" si="0"/>
        <v>0.82982271421891296</v>
      </c>
    </row>
    <row r="56" spans="1:8" ht="15" x14ac:dyDescent="0.25">
      <c r="A56" s="63" t="s">
        <v>90</v>
      </c>
      <c r="B56" s="51" t="s">
        <v>91</v>
      </c>
      <c r="C56" s="52">
        <v>70900</v>
      </c>
      <c r="D56" s="52">
        <f t="shared" ref="D56:D60" si="14">+C56</f>
        <v>70900</v>
      </c>
      <c r="E56" s="52">
        <v>35880</v>
      </c>
      <c r="F56" s="52">
        <v>0</v>
      </c>
      <c r="G56" s="52">
        <f t="shared" ref="G56:G60" si="15">+E56+F56</f>
        <v>35880</v>
      </c>
      <c r="H56" s="53">
        <f t="shared" si="0"/>
        <v>0.50606488011283501</v>
      </c>
    </row>
    <row r="57" spans="1:8" ht="15" x14ac:dyDescent="0.25">
      <c r="A57" s="63" t="s">
        <v>92</v>
      </c>
      <c r="B57" s="51" t="s">
        <v>93</v>
      </c>
      <c r="C57" s="52">
        <v>70828200</v>
      </c>
      <c r="D57" s="52">
        <f t="shared" si="14"/>
        <v>70828200</v>
      </c>
      <c r="E57" s="52">
        <v>58852540</v>
      </c>
      <c r="F57" s="52"/>
      <c r="G57" s="52">
        <f t="shared" si="15"/>
        <v>58852540</v>
      </c>
      <c r="H57" s="53">
        <f t="shared" si="0"/>
        <v>0.83091960546787857</v>
      </c>
    </row>
    <row r="58" spans="1:8" ht="15" x14ac:dyDescent="0.25">
      <c r="A58" s="63" t="s">
        <v>94</v>
      </c>
      <c r="B58" s="51" t="s">
        <v>95</v>
      </c>
      <c r="C58" s="52">
        <v>0</v>
      </c>
      <c r="D58" s="52">
        <f t="shared" si="14"/>
        <v>0</v>
      </c>
      <c r="E58" s="52"/>
      <c r="F58" s="52"/>
      <c r="G58" s="52">
        <f t="shared" si="15"/>
        <v>0</v>
      </c>
      <c r="H58" s="53">
        <v>0</v>
      </c>
    </row>
    <row r="59" spans="1:8" ht="15" x14ac:dyDescent="0.25">
      <c r="A59" s="64" t="s">
        <v>96</v>
      </c>
      <c r="B59" s="51" t="s">
        <v>97</v>
      </c>
      <c r="C59" s="52">
        <v>0</v>
      </c>
      <c r="D59" s="52">
        <f t="shared" si="14"/>
        <v>0</v>
      </c>
      <c r="E59" s="52">
        <v>0</v>
      </c>
      <c r="F59" s="52"/>
      <c r="G59" s="52">
        <f t="shared" si="15"/>
        <v>0</v>
      </c>
      <c r="H59" s="53">
        <v>0</v>
      </c>
    </row>
    <row r="60" spans="1:8" ht="15" x14ac:dyDescent="0.25">
      <c r="A60" s="64" t="s">
        <v>98</v>
      </c>
      <c r="B60" s="51" t="s">
        <v>99</v>
      </c>
      <c r="C60" s="52">
        <v>525861</v>
      </c>
      <c r="D60" s="52">
        <f t="shared" si="14"/>
        <v>525861</v>
      </c>
      <c r="E60" s="52">
        <v>381635</v>
      </c>
      <c r="F60" s="52"/>
      <c r="G60" s="52">
        <f t="shared" si="15"/>
        <v>381635</v>
      </c>
      <c r="H60" s="53">
        <f t="shared" si="0"/>
        <v>0.72573360640929829</v>
      </c>
    </row>
    <row r="61" spans="1:8" ht="15" x14ac:dyDescent="0.25">
      <c r="A61" s="65" t="s">
        <v>100</v>
      </c>
      <c r="B61" s="60" t="s">
        <v>101</v>
      </c>
      <c r="C61" s="61">
        <f>+C62+C73+C76</f>
        <v>6008611363</v>
      </c>
      <c r="D61" s="61">
        <f>+D62+D73+D76</f>
        <v>8502245608</v>
      </c>
      <c r="E61" s="61">
        <f>+E62+E73+E76</f>
        <v>1475729369</v>
      </c>
      <c r="F61" s="61">
        <f>+F62+F73+F76</f>
        <v>307953651</v>
      </c>
      <c r="G61" s="61">
        <f>+G62+G73+G76</f>
        <v>1783683020</v>
      </c>
      <c r="H61" s="62">
        <f t="shared" si="0"/>
        <v>0.20978963702503289</v>
      </c>
    </row>
    <row r="62" spans="1:8" ht="15" x14ac:dyDescent="0.25">
      <c r="A62" s="66" t="s">
        <v>102</v>
      </c>
      <c r="B62" s="67" t="s">
        <v>103</v>
      </c>
      <c r="C62" s="47">
        <f>+C63+C68</f>
        <v>5225279664</v>
      </c>
      <c r="D62" s="47">
        <f>+D63+D68</f>
        <v>7718913909</v>
      </c>
      <c r="E62" s="47">
        <f>+E63+E68</f>
        <v>1283694930</v>
      </c>
      <c r="F62" s="47">
        <f>+F63+F68</f>
        <v>59260294</v>
      </c>
      <c r="G62" s="47">
        <f>+G63+G68</f>
        <v>1342955224</v>
      </c>
      <c r="H62" s="68">
        <f t="shared" si="0"/>
        <v>0.17398240734802836</v>
      </c>
    </row>
    <row r="63" spans="1:8" ht="15" x14ac:dyDescent="0.25">
      <c r="A63" s="63" t="s">
        <v>104</v>
      </c>
      <c r="B63" s="46" t="s">
        <v>105</v>
      </c>
      <c r="C63" s="48">
        <f>SUM(C64:C67)</f>
        <v>2970334633</v>
      </c>
      <c r="D63" s="48">
        <f>SUM(D64:D67)</f>
        <v>2970334633</v>
      </c>
      <c r="E63" s="48">
        <f>SUM(E64:E67)</f>
        <v>821583966</v>
      </c>
      <c r="F63" s="48">
        <f>SUM(F64:F67)</f>
        <v>58932294</v>
      </c>
      <c r="G63" s="48">
        <f>SUM(G64:G67)</f>
        <v>880516260</v>
      </c>
      <c r="H63" s="53">
        <f t="shared" si="0"/>
        <v>0.29643672137731159</v>
      </c>
    </row>
    <row r="64" spans="1:8" ht="15" x14ac:dyDescent="0.25">
      <c r="A64" s="63" t="s">
        <v>106</v>
      </c>
      <c r="B64" s="51" t="s">
        <v>107</v>
      </c>
      <c r="C64" s="52">
        <v>738775500</v>
      </c>
      <c r="D64" s="52">
        <f t="shared" ref="D64:D67" si="16">+C64</f>
        <v>738775500</v>
      </c>
      <c r="E64" s="52"/>
      <c r="F64" s="52"/>
      <c r="G64" s="52">
        <f t="shared" ref="G64:G67" si="17">+E64+F64</f>
        <v>0</v>
      </c>
      <c r="H64" s="53">
        <f t="shared" si="0"/>
        <v>0</v>
      </c>
    </row>
    <row r="65" spans="1:8" ht="15" x14ac:dyDescent="0.25">
      <c r="A65" s="63" t="s">
        <v>108</v>
      </c>
      <c r="B65" s="51" t="s">
        <v>109</v>
      </c>
      <c r="C65" s="52">
        <v>98480818</v>
      </c>
      <c r="D65" s="52">
        <f t="shared" si="16"/>
        <v>98480818</v>
      </c>
      <c r="E65" s="52"/>
      <c r="F65" s="52"/>
      <c r="G65" s="52">
        <f t="shared" si="17"/>
        <v>0</v>
      </c>
      <c r="H65" s="53">
        <f t="shared" si="0"/>
        <v>0</v>
      </c>
    </row>
    <row r="66" spans="1:8" ht="15" x14ac:dyDescent="0.25">
      <c r="A66" s="63" t="s">
        <v>110</v>
      </c>
      <c r="B66" s="51" t="s">
        <v>111</v>
      </c>
      <c r="C66" s="52">
        <v>2133078315</v>
      </c>
      <c r="D66" s="52">
        <f t="shared" si="16"/>
        <v>2133078315</v>
      </c>
      <c r="E66" s="52">
        <v>821340019</v>
      </c>
      <c r="F66" s="52">
        <f>+'[1]Mapa V(a)_ Receitas FSAs '!AY10</f>
        <v>58932294</v>
      </c>
      <c r="G66" s="52">
        <f t="shared" si="17"/>
        <v>880272313</v>
      </c>
      <c r="H66" s="53">
        <f t="shared" si="0"/>
        <v>0.41267697806022652</v>
      </c>
    </row>
    <row r="67" spans="1:8" ht="15" x14ac:dyDescent="0.25">
      <c r="A67" s="63" t="s">
        <v>112</v>
      </c>
      <c r="B67" s="51" t="s">
        <v>113</v>
      </c>
      <c r="C67" s="52">
        <v>0</v>
      </c>
      <c r="D67" s="52">
        <f t="shared" si="16"/>
        <v>0</v>
      </c>
      <c r="E67" s="52">
        <v>243947</v>
      </c>
      <c r="F67" s="52"/>
      <c r="G67" s="52">
        <f t="shared" si="17"/>
        <v>243947</v>
      </c>
      <c r="H67" s="53">
        <v>0</v>
      </c>
    </row>
    <row r="68" spans="1:8" ht="15" x14ac:dyDescent="0.25">
      <c r="A68" s="63" t="s">
        <v>114</v>
      </c>
      <c r="B68" s="46" t="s">
        <v>115</v>
      </c>
      <c r="C68" s="48">
        <f>SUM(C69:C72)</f>
        <v>2254945031</v>
      </c>
      <c r="D68" s="48">
        <f>SUM(D69:D72)</f>
        <v>4748579276</v>
      </c>
      <c r="E68" s="48">
        <f>SUM(E69:E72)</f>
        <v>462110964</v>
      </c>
      <c r="F68" s="48">
        <f>SUM(F69:F72)</f>
        <v>328000</v>
      </c>
      <c r="G68" s="48">
        <f>SUM(G69:G72)</f>
        <v>462438964</v>
      </c>
      <c r="H68" s="49">
        <f t="shared" si="0"/>
        <v>9.7384699111423237E-2</v>
      </c>
    </row>
    <row r="69" spans="1:8" ht="15" x14ac:dyDescent="0.25">
      <c r="A69" s="63" t="s">
        <v>116</v>
      </c>
      <c r="B69" s="51" t="s">
        <v>107</v>
      </c>
      <c r="C69" s="52">
        <v>110265000</v>
      </c>
      <c r="D69" s="52">
        <f t="shared" ref="D69:D72" si="18">+C69</f>
        <v>110265000</v>
      </c>
      <c r="E69" s="52">
        <v>110265000</v>
      </c>
      <c r="F69" s="52"/>
      <c r="G69" s="52">
        <f t="shared" ref="G69:G72" si="19">+E69+F69</f>
        <v>110265000</v>
      </c>
      <c r="H69" s="53">
        <f t="shared" si="0"/>
        <v>1</v>
      </c>
    </row>
    <row r="70" spans="1:8" ht="13.5" customHeight="1" x14ac:dyDescent="0.25">
      <c r="A70" s="63" t="s">
        <v>117</v>
      </c>
      <c r="B70" s="51" t="s">
        <v>109</v>
      </c>
      <c r="C70" s="52">
        <v>0</v>
      </c>
      <c r="D70" s="52">
        <f t="shared" si="18"/>
        <v>0</v>
      </c>
      <c r="E70" s="52">
        <v>96410270</v>
      </c>
      <c r="F70" s="52"/>
      <c r="G70" s="52">
        <f t="shared" si="19"/>
        <v>96410270</v>
      </c>
      <c r="H70" s="53">
        <v>0</v>
      </c>
    </row>
    <row r="71" spans="1:8" ht="15" x14ac:dyDescent="0.25">
      <c r="A71" s="63" t="s">
        <v>118</v>
      </c>
      <c r="B71" s="51" t="s">
        <v>111</v>
      </c>
      <c r="C71" s="52">
        <v>2144680031</v>
      </c>
      <c r="D71" s="52">
        <f>+C71+2493634245</f>
        <v>4638314276</v>
      </c>
      <c r="E71" s="52">
        <v>255435694</v>
      </c>
      <c r="F71" s="52">
        <f>+'[1]Mapa V(a)_ Receitas FSAs '!AY11</f>
        <v>328000</v>
      </c>
      <c r="G71" s="52">
        <f t="shared" si="19"/>
        <v>255763694</v>
      </c>
      <c r="H71" s="53">
        <f t="shared" si="0"/>
        <v>5.5141518832261205E-2</v>
      </c>
    </row>
    <row r="72" spans="1:8" ht="15" x14ac:dyDescent="0.25">
      <c r="A72" s="63" t="s">
        <v>119</v>
      </c>
      <c r="B72" s="51" t="s">
        <v>113</v>
      </c>
      <c r="C72" s="52">
        <v>0</v>
      </c>
      <c r="D72" s="52">
        <f t="shared" si="18"/>
        <v>0</v>
      </c>
      <c r="E72" s="52"/>
      <c r="F72" s="52"/>
      <c r="G72" s="52">
        <f t="shared" si="19"/>
        <v>0</v>
      </c>
      <c r="H72" s="53">
        <v>0</v>
      </c>
    </row>
    <row r="73" spans="1:8" ht="15" x14ac:dyDescent="0.25">
      <c r="A73" s="69" t="s">
        <v>120</v>
      </c>
      <c r="B73" s="46" t="s">
        <v>121</v>
      </c>
      <c r="C73" s="48">
        <f>SUM(C74:C75)</f>
        <v>301887580</v>
      </c>
      <c r="D73" s="48">
        <f>SUM(D74:D75)</f>
        <v>301887580</v>
      </c>
      <c r="E73" s="48">
        <f>SUM(E74:E75)</f>
        <v>137665504</v>
      </c>
      <c r="F73" s="48">
        <f>SUM(F74:F75)</f>
        <v>17409307</v>
      </c>
      <c r="G73" s="48">
        <f>SUM(G74:G75)</f>
        <v>155074811</v>
      </c>
      <c r="H73" s="49">
        <f t="shared" si="0"/>
        <v>0.51368397136443966</v>
      </c>
    </row>
    <row r="74" spans="1:8" ht="15" x14ac:dyDescent="0.25">
      <c r="A74" s="63" t="s">
        <v>122</v>
      </c>
      <c r="B74" s="51" t="s">
        <v>105</v>
      </c>
      <c r="C74" s="52">
        <v>175887580</v>
      </c>
      <c r="D74" s="52">
        <f t="shared" ref="D74:D75" si="20">+C74</f>
        <v>175887580</v>
      </c>
      <c r="E74" s="52">
        <v>137665504</v>
      </c>
      <c r="F74" s="52">
        <f>+'[1]Mapa V(a)_ Receitas FSAs '!AY13</f>
        <v>17409307</v>
      </c>
      <c r="G74" s="52">
        <f t="shared" ref="G74:G75" si="21">+E74+F74</f>
        <v>155074811</v>
      </c>
      <c r="H74" s="53">
        <f t="shared" si="0"/>
        <v>0.88167004742461064</v>
      </c>
    </row>
    <row r="75" spans="1:8" ht="15" x14ac:dyDescent="0.25">
      <c r="A75" s="63" t="s">
        <v>123</v>
      </c>
      <c r="B75" s="51" t="s">
        <v>115</v>
      </c>
      <c r="C75" s="52">
        <v>126000000</v>
      </c>
      <c r="D75" s="52">
        <f t="shared" si="20"/>
        <v>126000000</v>
      </c>
      <c r="E75" s="52"/>
      <c r="F75" s="52"/>
      <c r="G75" s="52">
        <f t="shared" si="21"/>
        <v>0</v>
      </c>
      <c r="H75" s="53">
        <f t="shared" ref="H75:H138" si="22">+G75/D75</f>
        <v>0</v>
      </c>
    </row>
    <row r="76" spans="1:8" ht="15" x14ac:dyDescent="0.25">
      <c r="A76" s="69" t="s">
        <v>124</v>
      </c>
      <c r="B76" s="46" t="s">
        <v>125</v>
      </c>
      <c r="C76" s="48">
        <f>+C77+C82</f>
        <v>481444119</v>
      </c>
      <c r="D76" s="48">
        <f>+D77+D82</f>
        <v>481444119</v>
      </c>
      <c r="E76" s="48">
        <f>+E77+E82</f>
        <v>54368935</v>
      </c>
      <c r="F76" s="48">
        <f>+F77+F82</f>
        <v>231284050</v>
      </c>
      <c r="G76" s="48">
        <f>+G77+G82</f>
        <v>285652985</v>
      </c>
      <c r="H76" s="49">
        <f t="shared" si="22"/>
        <v>0.59332531798981225</v>
      </c>
    </row>
    <row r="77" spans="1:8" ht="15" x14ac:dyDescent="0.25">
      <c r="A77" s="69" t="s">
        <v>126</v>
      </c>
      <c r="B77" s="46" t="s">
        <v>105</v>
      </c>
      <c r="C77" s="48">
        <f>+C78+C81+C79+C80</f>
        <v>481444119</v>
      </c>
      <c r="D77" s="48">
        <f>+D78+D81+D79+D80</f>
        <v>481444119</v>
      </c>
      <c r="E77" s="48">
        <f>+E78+E81+E79+E80</f>
        <v>54368935</v>
      </c>
      <c r="F77" s="48">
        <f>+F78+F81+F79+F80</f>
        <v>231284050</v>
      </c>
      <c r="G77" s="48">
        <f>+G78+G81+G79+G80</f>
        <v>285652985</v>
      </c>
      <c r="H77" s="49">
        <f t="shared" si="22"/>
        <v>0.59332531798981225</v>
      </c>
    </row>
    <row r="78" spans="1:8" ht="15" x14ac:dyDescent="0.25">
      <c r="A78" s="64" t="s">
        <v>127</v>
      </c>
      <c r="B78" s="51" t="s">
        <v>128</v>
      </c>
      <c r="C78" s="52">
        <v>26682696</v>
      </c>
      <c r="D78" s="52">
        <f t="shared" ref="D78:D81" si="23">+C78</f>
        <v>26682696</v>
      </c>
      <c r="E78" s="52">
        <v>250</v>
      </c>
      <c r="F78" s="52"/>
      <c r="G78" s="52">
        <f t="shared" ref="G78:G81" si="24">+E78+F78</f>
        <v>250</v>
      </c>
      <c r="H78" s="53">
        <f t="shared" si="22"/>
        <v>9.3693680728514094E-6</v>
      </c>
    </row>
    <row r="79" spans="1:8" ht="15" x14ac:dyDescent="0.25">
      <c r="A79" s="64" t="s">
        <v>129</v>
      </c>
      <c r="B79" s="51" t="s">
        <v>130</v>
      </c>
      <c r="C79" s="52">
        <v>180000</v>
      </c>
      <c r="D79" s="52">
        <f t="shared" si="23"/>
        <v>180000</v>
      </c>
      <c r="E79" s="52"/>
      <c r="F79" s="52"/>
      <c r="G79" s="52">
        <f t="shared" si="24"/>
        <v>0</v>
      </c>
      <c r="H79" s="53">
        <f t="shared" si="22"/>
        <v>0</v>
      </c>
    </row>
    <row r="80" spans="1:8" ht="15" x14ac:dyDescent="0.25">
      <c r="A80" s="64" t="s">
        <v>131</v>
      </c>
      <c r="B80" s="51" t="s">
        <v>132</v>
      </c>
      <c r="C80" s="52">
        <v>0</v>
      </c>
      <c r="D80" s="52">
        <f t="shared" si="23"/>
        <v>0</v>
      </c>
      <c r="E80" s="52">
        <v>0</v>
      </c>
      <c r="F80" s="52"/>
      <c r="G80" s="52">
        <f t="shared" si="24"/>
        <v>0</v>
      </c>
      <c r="H80" s="53">
        <v>0</v>
      </c>
    </row>
    <row r="81" spans="1:8" ht="15" x14ac:dyDescent="0.25">
      <c r="A81" s="64" t="s">
        <v>133</v>
      </c>
      <c r="B81" s="51" t="s">
        <v>113</v>
      </c>
      <c r="C81" s="52">
        <v>454581423</v>
      </c>
      <c r="D81" s="52">
        <f t="shared" si="23"/>
        <v>454581423</v>
      </c>
      <c r="E81" s="52">
        <f>1871685+52497000</f>
        <v>54368685</v>
      </c>
      <c r="F81" s="52">
        <f>+'[1]Mapa V(a)_ Receitas FSAs '!AY15</f>
        <v>231284050</v>
      </c>
      <c r="G81" s="52">
        <f t="shared" si="24"/>
        <v>285652735</v>
      </c>
      <c r="H81" s="53">
        <f t="shared" si="22"/>
        <v>0.62838629241564936</v>
      </c>
    </row>
    <row r="82" spans="1:8" ht="15" x14ac:dyDescent="0.25">
      <c r="A82" s="66" t="s">
        <v>134</v>
      </c>
      <c r="B82" s="46" t="s">
        <v>115</v>
      </c>
      <c r="C82" s="48">
        <v>0</v>
      </c>
      <c r="D82" s="47">
        <f>+C82</f>
        <v>0</v>
      </c>
      <c r="E82" s="48">
        <v>0</v>
      </c>
      <c r="F82" s="48">
        <v>0</v>
      </c>
      <c r="G82" s="48">
        <f>+E82+F82</f>
        <v>0</v>
      </c>
      <c r="H82" s="49">
        <v>0</v>
      </c>
    </row>
    <row r="83" spans="1:8" ht="15" x14ac:dyDescent="0.25">
      <c r="A83" s="65" t="s">
        <v>135</v>
      </c>
      <c r="B83" s="60" t="s">
        <v>136</v>
      </c>
      <c r="C83" s="61">
        <f>+C84+C98+C175+C185+C189</f>
        <v>13807926062</v>
      </c>
      <c r="D83" s="61">
        <f>+D84+D98+D175+D185+D189</f>
        <v>13807926062</v>
      </c>
      <c r="E83" s="61">
        <f>+E84+E98+E175+E185+E189</f>
        <v>7766105835</v>
      </c>
      <c r="F83" s="61">
        <f>+F84+F98+F175+F185+F189</f>
        <v>1604248079</v>
      </c>
      <c r="G83" s="61">
        <f>+G84+G98+G175+G185+G189</f>
        <v>9370353914</v>
      </c>
      <c r="H83" s="70">
        <f t="shared" si="22"/>
        <v>0.67862138542207384</v>
      </c>
    </row>
    <row r="84" spans="1:8" ht="15" x14ac:dyDescent="0.25">
      <c r="A84" s="69" t="s">
        <v>137</v>
      </c>
      <c r="B84" s="46" t="s">
        <v>138</v>
      </c>
      <c r="C84" s="48">
        <f>SUM(C85:C89)</f>
        <v>5562081432</v>
      </c>
      <c r="D84" s="48">
        <f>SUM(D85:D89)</f>
        <v>5562081432</v>
      </c>
      <c r="E84" s="48">
        <f>SUM(E85:E89)</f>
        <v>4243935156</v>
      </c>
      <c r="F84" s="48">
        <f>SUM(F85:F89)</f>
        <v>193319199</v>
      </c>
      <c r="G84" s="48">
        <f>SUM(G85:G89)</f>
        <v>4437254355</v>
      </c>
      <c r="H84" s="49">
        <f t="shared" si="22"/>
        <v>0.79776867873084389</v>
      </c>
    </row>
    <row r="85" spans="1:8" ht="15" x14ac:dyDescent="0.25">
      <c r="A85" s="63" t="s">
        <v>139</v>
      </c>
      <c r="B85" s="51" t="s">
        <v>140</v>
      </c>
      <c r="C85" s="52">
        <v>201875133</v>
      </c>
      <c r="D85" s="52">
        <f t="shared" ref="D85:D86" si="25">+C85</f>
        <v>201875133</v>
      </c>
      <c r="E85" s="52">
        <v>5289907</v>
      </c>
      <c r="F85" s="52"/>
      <c r="G85" s="52">
        <f t="shared" ref="G85:G86" si="26">+E85+F85</f>
        <v>5289907</v>
      </c>
      <c r="H85" s="53">
        <f t="shared" si="22"/>
        <v>2.6203856420493356E-2</v>
      </c>
    </row>
    <row r="86" spans="1:8" ht="15" x14ac:dyDescent="0.25">
      <c r="A86" s="63" t="s">
        <v>141</v>
      </c>
      <c r="B86" s="51" t="s">
        <v>142</v>
      </c>
      <c r="C86" s="52">
        <v>137083085</v>
      </c>
      <c r="D86" s="52">
        <f t="shared" si="25"/>
        <v>137083085</v>
      </c>
      <c r="E86" s="52">
        <v>220947816</v>
      </c>
      <c r="F86" s="52">
        <f>+'[1]Mapa V(a)_ Receitas FSAs '!AY19</f>
        <v>1125490</v>
      </c>
      <c r="G86" s="52">
        <f t="shared" si="26"/>
        <v>222073306</v>
      </c>
      <c r="H86" s="53">
        <f t="shared" si="22"/>
        <v>1.6199905772473679</v>
      </c>
    </row>
    <row r="87" spans="1:8" ht="15" hidden="1" x14ac:dyDescent="0.25">
      <c r="A87" s="63" t="s">
        <v>143</v>
      </c>
      <c r="B87" s="51" t="s">
        <v>144</v>
      </c>
      <c r="C87" s="52">
        <v>0</v>
      </c>
      <c r="D87" s="52">
        <f>+C87</f>
        <v>0</v>
      </c>
      <c r="E87" s="52"/>
      <c r="F87" s="52"/>
      <c r="G87" s="52">
        <f>+E87+F87</f>
        <v>0</v>
      </c>
      <c r="H87" s="53" t="e">
        <f t="shared" si="22"/>
        <v>#DIV/0!</v>
      </c>
    </row>
    <row r="88" spans="1:8" ht="15" hidden="1" x14ac:dyDescent="0.25">
      <c r="A88" s="63" t="s">
        <v>145</v>
      </c>
      <c r="B88" s="51" t="s">
        <v>146</v>
      </c>
      <c r="C88" s="52">
        <v>0</v>
      </c>
      <c r="D88" s="52">
        <f>+C88</f>
        <v>0</v>
      </c>
      <c r="E88" s="52"/>
      <c r="F88" s="52"/>
      <c r="G88" s="52">
        <f>+E88+F88</f>
        <v>0</v>
      </c>
      <c r="H88" s="53" t="e">
        <f t="shared" si="22"/>
        <v>#DIV/0!</v>
      </c>
    </row>
    <row r="89" spans="1:8" ht="15" x14ac:dyDescent="0.25">
      <c r="A89" s="69" t="s">
        <v>147</v>
      </c>
      <c r="B89" s="71" t="s">
        <v>148</v>
      </c>
      <c r="C89" s="48">
        <f>SUM(C90:C97)</f>
        <v>5223123214</v>
      </c>
      <c r="D89" s="48">
        <f>SUM(D90:D97)</f>
        <v>5223123214</v>
      </c>
      <c r="E89" s="48">
        <f>SUM(E90:E97)</f>
        <v>4017697433</v>
      </c>
      <c r="F89" s="48">
        <f>SUM(F90:F97)</f>
        <v>192193709</v>
      </c>
      <c r="G89" s="48">
        <f>SUM(G90:G97)</f>
        <v>4209891142</v>
      </c>
      <c r="H89" s="49">
        <f t="shared" si="22"/>
        <v>0.80601030638447424</v>
      </c>
    </row>
    <row r="90" spans="1:8" ht="15" x14ac:dyDescent="0.25">
      <c r="A90" s="63" t="s">
        <v>149</v>
      </c>
      <c r="B90" s="51" t="s">
        <v>150</v>
      </c>
      <c r="C90" s="52">
        <v>3859275000</v>
      </c>
      <c r="D90" s="52">
        <f t="shared" ref="D90:D97" si="27">+C90</f>
        <v>3859275000</v>
      </c>
      <c r="E90" s="52">
        <v>3859275000</v>
      </c>
      <c r="F90" s="52"/>
      <c r="G90" s="52">
        <f t="shared" ref="G90:G97" si="28">+E90+F90</f>
        <v>3859275000</v>
      </c>
      <c r="H90" s="53">
        <f t="shared" si="22"/>
        <v>1</v>
      </c>
    </row>
    <row r="91" spans="1:8" ht="15" x14ac:dyDescent="0.25">
      <c r="A91" s="63" t="s">
        <v>151</v>
      </c>
      <c r="B91" s="51" t="s">
        <v>152</v>
      </c>
      <c r="C91" s="52"/>
      <c r="D91" s="52">
        <f t="shared" si="27"/>
        <v>0</v>
      </c>
      <c r="E91" s="52"/>
      <c r="F91" s="52"/>
      <c r="G91" s="52">
        <f t="shared" si="28"/>
        <v>0</v>
      </c>
      <c r="H91" s="53">
        <v>0</v>
      </c>
    </row>
    <row r="92" spans="1:8" ht="15" x14ac:dyDescent="0.25">
      <c r="A92" s="63" t="s">
        <v>153</v>
      </c>
      <c r="B92" s="51" t="s">
        <v>154</v>
      </c>
      <c r="C92" s="52">
        <v>372420409</v>
      </c>
      <c r="D92" s="52">
        <f t="shared" si="27"/>
        <v>372420409</v>
      </c>
      <c r="E92" s="52">
        <v>144343115</v>
      </c>
      <c r="F92" s="52">
        <f>+'[1]Mapa V(a)_ Receitas FSAs '!AY20</f>
        <v>169079363</v>
      </c>
      <c r="G92" s="52">
        <f t="shared" si="28"/>
        <v>313422478</v>
      </c>
      <c r="H92" s="53">
        <f t="shared" si="22"/>
        <v>0.84158244399543636</v>
      </c>
    </row>
    <row r="93" spans="1:8" ht="15" x14ac:dyDescent="0.25">
      <c r="A93" s="63" t="s">
        <v>155</v>
      </c>
      <c r="B93" s="51" t="s">
        <v>156</v>
      </c>
      <c r="C93" s="52">
        <v>2500000</v>
      </c>
      <c r="D93" s="52">
        <f t="shared" si="27"/>
        <v>2500000</v>
      </c>
      <c r="E93" s="52"/>
      <c r="F93" s="52"/>
      <c r="G93" s="52">
        <f t="shared" si="28"/>
        <v>0</v>
      </c>
      <c r="H93" s="53">
        <f t="shared" si="22"/>
        <v>0</v>
      </c>
    </row>
    <row r="94" spans="1:8" ht="15" x14ac:dyDescent="0.25">
      <c r="A94" s="63" t="s">
        <v>157</v>
      </c>
      <c r="B94" s="51" t="s">
        <v>158</v>
      </c>
      <c r="C94" s="52">
        <v>4200000</v>
      </c>
      <c r="D94" s="52">
        <f t="shared" si="27"/>
        <v>4200000</v>
      </c>
      <c r="E94" s="52">
        <v>489750</v>
      </c>
      <c r="F94" s="52"/>
      <c r="G94" s="52">
        <f t="shared" si="28"/>
        <v>489750</v>
      </c>
      <c r="H94" s="53">
        <f t="shared" si="22"/>
        <v>0.11660714285714285</v>
      </c>
    </row>
    <row r="95" spans="1:8" ht="15" x14ac:dyDescent="0.25">
      <c r="A95" s="63" t="s">
        <v>159</v>
      </c>
      <c r="B95" s="51" t="s">
        <v>160</v>
      </c>
      <c r="C95" s="52">
        <v>8496000</v>
      </c>
      <c r="D95" s="52">
        <f t="shared" si="27"/>
        <v>8496000</v>
      </c>
      <c r="E95" s="52">
        <v>5312083</v>
      </c>
      <c r="F95" s="52">
        <f>+'[1]Mapa V(a)_ Receitas FSAs '!AY21</f>
        <v>666375</v>
      </c>
      <c r="G95" s="52">
        <f t="shared" si="28"/>
        <v>5978458</v>
      </c>
      <c r="H95" s="53">
        <f t="shared" si="22"/>
        <v>0.70367914312617708</v>
      </c>
    </row>
    <row r="96" spans="1:8" ht="15" x14ac:dyDescent="0.25">
      <c r="A96" s="63" t="s">
        <v>161</v>
      </c>
      <c r="B96" s="51" t="s">
        <v>162</v>
      </c>
      <c r="C96" s="52">
        <v>85356031</v>
      </c>
      <c r="D96" s="52">
        <f t="shared" si="27"/>
        <v>85356031</v>
      </c>
      <c r="E96" s="52">
        <v>208000</v>
      </c>
      <c r="F96" s="52">
        <f>+'[1]Mapa V(a)_ Receitas FSAs '!AY22</f>
        <v>19822721</v>
      </c>
      <c r="G96" s="52">
        <f t="shared" si="28"/>
        <v>20030721</v>
      </c>
      <c r="H96" s="53">
        <f t="shared" si="22"/>
        <v>0.23467259155946463</v>
      </c>
    </row>
    <row r="97" spans="1:8" ht="15" x14ac:dyDescent="0.25">
      <c r="A97" s="64" t="s">
        <v>163</v>
      </c>
      <c r="B97" s="51" t="s">
        <v>164</v>
      </c>
      <c r="C97" s="52">
        <v>890875774</v>
      </c>
      <c r="D97" s="52">
        <f t="shared" si="27"/>
        <v>890875774</v>
      </c>
      <c r="E97" s="52">
        <v>8069485</v>
      </c>
      <c r="F97" s="52">
        <f>+'[1]Mapa V(a)_ Receitas FSAs '!AY23</f>
        <v>2625250</v>
      </c>
      <c r="G97" s="52">
        <f t="shared" si="28"/>
        <v>10694735</v>
      </c>
      <c r="H97" s="53">
        <f t="shared" si="22"/>
        <v>1.2004743323506291E-2</v>
      </c>
    </row>
    <row r="98" spans="1:8" ht="15" x14ac:dyDescent="0.25">
      <c r="A98" s="66" t="s">
        <v>165</v>
      </c>
      <c r="B98" s="46" t="s">
        <v>166</v>
      </c>
      <c r="C98" s="48">
        <f>+C99+C108</f>
        <v>6715955634</v>
      </c>
      <c r="D98" s="48">
        <f>+D99+D108</f>
        <v>6715955634</v>
      </c>
      <c r="E98" s="48">
        <f>+E99+E108</f>
        <v>3013091025</v>
      </c>
      <c r="F98" s="48">
        <f>+F99+F108</f>
        <v>1262327465</v>
      </c>
      <c r="G98" s="48">
        <f>+G99+G108</f>
        <v>4275418490</v>
      </c>
      <c r="H98" s="49">
        <f t="shared" si="22"/>
        <v>0.63660612472711875</v>
      </c>
    </row>
    <row r="99" spans="1:8" ht="15" x14ac:dyDescent="0.25">
      <c r="A99" s="64" t="s">
        <v>167</v>
      </c>
      <c r="B99" s="56" t="s">
        <v>168</v>
      </c>
      <c r="C99" s="52">
        <f>SUM(C100:C107)</f>
        <v>247707872</v>
      </c>
      <c r="D99" s="52">
        <f>SUM(D100:D107)</f>
        <v>247707872</v>
      </c>
      <c r="E99" s="52">
        <f>SUM(E100:E107)</f>
        <v>27514836</v>
      </c>
      <c r="F99" s="52">
        <f>SUM(F100:F107)</f>
        <v>78313540</v>
      </c>
      <c r="G99" s="52">
        <f t="shared" ref="G99:G107" si="29">+E99+F99</f>
        <v>105828376</v>
      </c>
      <c r="H99" s="53">
        <f t="shared" si="22"/>
        <v>0.42723057263194286</v>
      </c>
    </row>
    <row r="100" spans="1:8" ht="15" x14ac:dyDescent="0.25">
      <c r="A100" s="63" t="s">
        <v>169</v>
      </c>
      <c r="B100" s="51" t="s">
        <v>170</v>
      </c>
      <c r="C100" s="52">
        <v>131088436</v>
      </c>
      <c r="D100" s="52">
        <f t="shared" ref="D100:D107" si="30">+C100</f>
        <v>131088436</v>
      </c>
      <c r="E100" s="52"/>
      <c r="F100" s="52">
        <f>+'[1]Mapa V(a)_ Receitas FSAs '!AY25</f>
        <v>53050935</v>
      </c>
      <c r="G100" s="52">
        <f t="shared" si="29"/>
        <v>53050935</v>
      </c>
      <c r="H100" s="53">
        <f t="shared" si="22"/>
        <v>0.40469576584161854</v>
      </c>
    </row>
    <row r="101" spans="1:8" ht="15" x14ac:dyDescent="0.25">
      <c r="A101" s="63" t="s">
        <v>171</v>
      </c>
      <c r="B101" s="51" t="s">
        <v>172</v>
      </c>
      <c r="C101" s="52">
        <v>30851381</v>
      </c>
      <c r="D101" s="52">
        <f t="shared" si="30"/>
        <v>30851381</v>
      </c>
      <c r="E101" s="52"/>
      <c r="F101" s="52"/>
      <c r="G101" s="52">
        <f t="shared" si="29"/>
        <v>0</v>
      </c>
      <c r="H101" s="53">
        <f t="shared" si="22"/>
        <v>0</v>
      </c>
    </row>
    <row r="102" spans="1:8" ht="15" x14ac:dyDescent="0.25">
      <c r="A102" s="63" t="s">
        <v>173</v>
      </c>
      <c r="B102" s="51" t="s">
        <v>174</v>
      </c>
      <c r="C102" s="52">
        <v>38303008</v>
      </c>
      <c r="D102" s="52">
        <f t="shared" si="30"/>
        <v>38303008</v>
      </c>
      <c r="E102" s="52">
        <f>5353718+'[1]Receita DGA'!D22+695640</f>
        <v>27507686</v>
      </c>
      <c r="F102" s="52">
        <f>+'[1]Mapa V(a)_ Receitas FSAs '!AY26</f>
        <v>1542338</v>
      </c>
      <c r="G102" s="52">
        <f t="shared" si="29"/>
        <v>29050024</v>
      </c>
      <c r="H102" s="53">
        <f t="shared" si="22"/>
        <v>0.75842670110921839</v>
      </c>
    </row>
    <row r="103" spans="1:8" ht="15" x14ac:dyDescent="0.25">
      <c r="A103" s="63" t="s">
        <v>175</v>
      </c>
      <c r="B103" s="51" t="s">
        <v>176</v>
      </c>
      <c r="C103" s="52">
        <v>10000</v>
      </c>
      <c r="D103" s="52">
        <f t="shared" si="30"/>
        <v>10000</v>
      </c>
      <c r="E103" s="52"/>
      <c r="F103" s="52"/>
      <c r="G103" s="52">
        <f t="shared" si="29"/>
        <v>0</v>
      </c>
      <c r="H103" s="53">
        <f t="shared" si="22"/>
        <v>0</v>
      </c>
    </row>
    <row r="104" spans="1:8" ht="15" x14ac:dyDescent="0.25">
      <c r="A104" s="63" t="s">
        <v>177</v>
      </c>
      <c r="B104" s="51" t="s">
        <v>178</v>
      </c>
      <c r="C104" s="52">
        <v>10000</v>
      </c>
      <c r="D104" s="52">
        <f t="shared" si="30"/>
        <v>10000</v>
      </c>
      <c r="E104" s="52"/>
      <c r="F104" s="52"/>
      <c r="G104" s="52">
        <f t="shared" si="29"/>
        <v>0</v>
      </c>
      <c r="H104" s="53">
        <f t="shared" si="22"/>
        <v>0</v>
      </c>
    </row>
    <row r="105" spans="1:8" ht="15" x14ac:dyDescent="0.25">
      <c r="A105" s="63" t="s">
        <v>179</v>
      </c>
      <c r="B105" s="51" t="s">
        <v>180</v>
      </c>
      <c r="C105" s="52">
        <v>0</v>
      </c>
      <c r="D105" s="52">
        <f t="shared" si="30"/>
        <v>0</v>
      </c>
      <c r="E105" s="52"/>
      <c r="F105" s="52"/>
      <c r="G105" s="52">
        <f t="shared" si="29"/>
        <v>0</v>
      </c>
      <c r="H105" s="53">
        <v>0</v>
      </c>
    </row>
    <row r="106" spans="1:8" ht="15" x14ac:dyDescent="0.25">
      <c r="A106" s="63" t="s">
        <v>181</v>
      </c>
      <c r="B106" s="51" t="s">
        <v>182</v>
      </c>
      <c r="C106" s="52">
        <v>0</v>
      </c>
      <c r="D106" s="52">
        <f t="shared" si="30"/>
        <v>0</v>
      </c>
      <c r="E106" s="52"/>
      <c r="F106" s="52"/>
      <c r="G106" s="52">
        <f t="shared" si="29"/>
        <v>0</v>
      </c>
      <c r="H106" s="53">
        <v>0</v>
      </c>
    </row>
    <row r="107" spans="1:8" ht="15" x14ac:dyDescent="0.25">
      <c r="A107" s="63" t="s">
        <v>183</v>
      </c>
      <c r="B107" s="51" t="s">
        <v>113</v>
      </c>
      <c r="C107" s="52">
        <v>47445047</v>
      </c>
      <c r="D107" s="52">
        <f t="shared" si="30"/>
        <v>47445047</v>
      </c>
      <c r="E107" s="52">
        <v>7150</v>
      </c>
      <c r="F107" s="52">
        <f>+'[1]Mapa V(a)_ Receitas FSAs '!AY27</f>
        <v>23720267</v>
      </c>
      <c r="G107" s="52">
        <f t="shared" si="29"/>
        <v>23727417</v>
      </c>
      <c r="H107" s="53">
        <f t="shared" si="22"/>
        <v>0.50010314037627579</v>
      </c>
    </row>
    <row r="108" spans="1:8" ht="15" x14ac:dyDescent="0.25">
      <c r="A108" s="66" t="s">
        <v>184</v>
      </c>
      <c r="B108" s="46" t="s">
        <v>185</v>
      </c>
      <c r="C108" s="48">
        <f>+C109+C155+C160+C165</f>
        <v>6468247762</v>
      </c>
      <c r="D108" s="48">
        <f>+D109+D155+D160+D165</f>
        <v>6468247762</v>
      </c>
      <c r="E108" s="48">
        <f>+E109+E155+E160+E165</f>
        <v>2985576189</v>
      </c>
      <c r="F108" s="48">
        <f>+F109+F155+F160+F165</f>
        <v>1184013925</v>
      </c>
      <c r="G108" s="48">
        <f>+G109+G155+G160+G165</f>
        <v>4169590114</v>
      </c>
      <c r="H108" s="49">
        <f t="shared" si="22"/>
        <v>0.64462436619940966</v>
      </c>
    </row>
    <row r="109" spans="1:8" ht="15" x14ac:dyDescent="0.25">
      <c r="A109" s="66" t="s">
        <v>186</v>
      </c>
      <c r="B109" s="46" t="s">
        <v>187</v>
      </c>
      <c r="C109" s="48">
        <f>SUM(C110:C154)</f>
        <v>3821936122</v>
      </c>
      <c r="D109" s="48">
        <f t="shared" ref="D109:G109" si="31">SUM(D110:D154)</f>
        <v>3821936122</v>
      </c>
      <c r="E109" s="48">
        <f t="shared" si="31"/>
        <v>2246665387</v>
      </c>
      <c r="F109" s="48">
        <f t="shared" si="31"/>
        <v>803654043</v>
      </c>
      <c r="G109" s="48">
        <f t="shared" si="31"/>
        <v>3050319430</v>
      </c>
      <c r="H109" s="49">
        <f t="shared" si="22"/>
        <v>0.7981084279356776</v>
      </c>
    </row>
    <row r="110" spans="1:8" ht="15" x14ac:dyDescent="0.25">
      <c r="A110" s="64" t="s">
        <v>188</v>
      </c>
      <c r="B110" s="51" t="s">
        <v>189</v>
      </c>
      <c r="C110" s="52">
        <v>458643222</v>
      </c>
      <c r="D110" s="52">
        <f t="shared" ref="D110:D154" si="32">+C110</f>
        <v>458643222</v>
      </c>
      <c r="E110" s="52">
        <v>234339950</v>
      </c>
      <c r="F110" s="52">
        <f>+'[1]Mapa V(a)_ Receitas FSAs '!AY30</f>
        <v>30169600</v>
      </c>
      <c r="G110" s="52">
        <f t="shared" ref="G110:G154" si="33">+E110+F110</f>
        <v>264509550</v>
      </c>
      <c r="H110" s="53">
        <f t="shared" si="22"/>
        <v>0.57672181188366067</v>
      </c>
    </row>
    <row r="111" spans="1:8" ht="15" x14ac:dyDescent="0.25">
      <c r="A111" s="64" t="s">
        <v>190</v>
      </c>
      <c r="B111" s="51" t="s">
        <v>191</v>
      </c>
      <c r="C111" s="52">
        <v>1000000</v>
      </c>
      <c r="D111" s="52">
        <f t="shared" si="32"/>
        <v>1000000</v>
      </c>
      <c r="E111" s="52">
        <v>201450</v>
      </c>
      <c r="F111" s="52"/>
      <c r="G111" s="52">
        <f t="shared" si="33"/>
        <v>201450</v>
      </c>
      <c r="H111" s="53">
        <f t="shared" si="22"/>
        <v>0.20144999999999999</v>
      </c>
    </row>
    <row r="112" spans="1:8" ht="15" x14ac:dyDescent="0.25">
      <c r="A112" s="63" t="s">
        <v>192</v>
      </c>
      <c r="B112" s="51" t="s">
        <v>193</v>
      </c>
      <c r="C112" s="52"/>
      <c r="D112" s="52">
        <f t="shared" si="32"/>
        <v>0</v>
      </c>
      <c r="E112" s="52"/>
      <c r="F112" s="52"/>
      <c r="G112" s="52">
        <f t="shared" si="33"/>
        <v>0</v>
      </c>
      <c r="H112" s="53">
        <v>0</v>
      </c>
    </row>
    <row r="113" spans="1:8" ht="15" x14ac:dyDescent="0.25">
      <c r="A113" s="63" t="s">
        <v>194</v>
      </c>
      <c r="B113" s="51" t="s">
        <v>195</v>
      </c>
      <c r="C113" s="52">
        <v>142413932</v>
      </c>
      <c r="D113" s="52">
        <f t="shared" si="32"/>
        <v>142413932</v>
      </c>
      <c r="E113" s="52">
        <v>97998845</v>
      </c>
      <c r="F113" s="52">
        <f>+'[1]Mapa V(a)_ Receitas FSAs '!AY31</f>
        <v>10109505</v>
      </c>
      <c r="G113" s="52">
        <f t="shared" si="33"/>
        <v>108108350</v>
      </c>
      <c r="H113" s="53">
        <f t="shared" si="22"/>
        <v>0.75911358166840026</v>
      </c>
    </row>
    <row r="114" spans="1:8" ht="15" x14ac:dyDescent="0.25">
      <c r="A114" s="63" t="s">
        <v>196</v>
      </c>
      <c r="B114" s="51" t="s">
        <v>197</v>
      </c>
      <c r="C114" s="52"/>
      <c r="D114" s="52">
        <f t="shared" si="32"/>
        <v>0</v>
      </c>
      <c r="E114" s="52">
        <v>85383793</v>
      </c>
      <c r="F114" s="52"/>
      <c r="G114" s="52">
        <f t="shared" si="33"/>
        <v>85383793</v>
      </c>
      <c r="H114" s="53">
        <v>0</v>
      </c>
    </row>
    <row r="115" spans="1:8" ht="15" x14ac:dyDescent="0.25">
      <c r="A115" s="63" t="s">
        <v>198</v>
      </c>
      <c r="B115" s="51" t="s">
        <v>199</v>
      </c>
      <c r="C115" s="52"/>
      <c r="D115" s="52">
        <f t="shared" si="32"/>
        <v>0</v>
      </c>
      <c r="E115" s="52"/>
      <c r="F115" s="52"/>
      <c r="G115" s="52">
        <f t="shared" si="33"/>
        <v>0</v>
      </c>
      <c r="H115" s="53">
        <v>0</v>
      </c>
    </row>
    <row r="116" spans="1:8" ht="15" x14ac:dyDescent="0.25">
      <c r="A116" s="63" t="s">
        <v>200</v>
      </c>
      <c r="B116" s="51" t="s">
        <v>201</v>
      </c>
      <c r="C116" s="52">
        <v>250000</v>
      </c>
      <c r="D116" s="52">
        <f t="shared" si="32"/>
        <v>250000</v>
      </c>
      <c r="E116" s="52"/>
      <c r="F116" s="52"/>
      <c r="G116" s="52">
        <f t="shared" si="33"/>
        <v>0</v>
      </c>
      <c r="H116" s="53">
        <f t="shared" si="22"/>
        <v>0</v>
      </c>
    </row>
    <row r="117" spans="1:8" ht="15" x14ac:dyDescent="0.25">
      <c r="A117" s="63" t="s">
        <v>202</v>
      </c>
      <c r="B117" s="51" t="s">
        <v>203</v>
      </c>
      <c r="C117" s="52">
        <v>84471069</v>
      </c>
      <c r="D117" s="52">
        <f t="shared" si="32"/>
        <v>84471069</v>
      </c>
      <c r="E117" s="52"/>
      <c r="F117" s="52">
        <f>+'[1]Mapa V(a)_ Receitas FSAs '!AY32</f>
        <v>57040342</v>
      </c>
      <c r="G117" s="52">
        <f t="shared" si="33"/>
        <v>57040342</v>
      </c>
      <c r="H117" s="53">
        <f t="shared" si="22"/>
        <v>0.67526482942935173</v>
      </c>
    </row>
    <row r="118" spans="1:8" ht="15" x14ac:dyDescent="0.25">
      <c r="A118" s="63" t="s">
        <v>204</v>
      </c>
      <c r="B118" s="51" t="s">
        <v>205</v>
      </c>
      <c r="C118" s="52">
        <v>791208109</v>
      </c>
      <c r="D118" s="52">
        <f t="shared" si="32"/>
        <v>791208109</v>
      </c>
      <c r="E118" s="52">
        <v>34458780</v>
      </c>
      <c r="F118" s="52">
        <f>+'[1]Mapa V(a)_ Receitas FSAs '!AY33</f>
        <v>373530881</v>
      </c>
      <c r="G118" s="52">
        <f t="shared" si="33"/>
        <v>407989661</v>
      </c>
      <c r="H118" s="53">
        <f t="shared" si="22"/>
        <v>0.51565404393498193</v>
      </c>
    </row>
    <row r="119" spans="1:8" ht="15" hidden="1" x14ac:dyDescent="0.25">
      <c r="A119" s="63" t="s">
        <v>206</v>
      </c>
      <c r="B119" s="51" t="s">
        <v>207</v>
      </c>
      <c r="C119" s="52"/>
      <c r="D119" s="52">
        <f t="shared" si="32"/>
        <v>0</v>
      </c>
      <c r="E119" s="52"/>
      <c r="F119" s="52"/>
      <c r="G119" s="52">
        <f t="shared" si="33"/>
        <v>0</v>
      </c>
      <c r="H119" s="53" t="e">
        <f t="shared" si="22"/>
        <v>#DIV/0!</v>
      </c>
    </row>
    <row r="120" spans="1:8" ht="15" hidden="1" x14ac:dyDescent="0.25">
      <c r="A120" s="63" t="s">
        <v>208</v>
      </c>
      <c r="B120" s="51" t="s">
        <v>209</v>
      </c>
      <c r="C120" s="52"/>
      <c r="D120" s="52">
        <f t="shared" si="32"/>
        <v>0</v>
      </c>
      <c r="E120" s="52"/>
      <c r="F120" s="52"/>
      <c r="G120" s="52">
        <f t="shared" si="33"/>
        <v>0</v>
      </c>
      <c r="H120" s="53" t="e">
        <f t="shared" si="22"/>
        <v>#DIV/0!</v>
      </c>
    </row>
    <row r="121" spans="1:8" ht="15" hidden="1" x14ac:dyDescent="0.25">
      <c r="A121" s="63" t="s">
        <v>210</v>
      </c>
      <c r="B121" s="51" t="s">
        <v>211</v>
      </c>
      <c r="C121" s="52"/>
      <c r="D121" s="52">
        <f t="shared" si="32"/>
        <v>0</v>
      </c>
      <c r="E121" s="52"/>
      <c r="F121" s="52"/>
      <c r="G121" s="52">
        <f t="shared" si="33"/>
        <v>0</v>
      </c>
      <c r="H121" s="53" t="e">
        <f t="shared" si="22"/>
        <v>#DIV/0!</v>
      </c>
    </row>
    <row r="122" spans="1:8" ht="15" hidden="1" x14ac:dyDescent="0.25">
      <c r="A122" s="63" t="s">
        <v>212</v>
      </c>
      <c r="B122" s="51" t="s">
        <v>213</v>
      </c>
      <c r="C122" s="52"/>
      <c r="D122" s="52">
        <f t="shared" si="32"/>
        <v>0</v>
      </c>
      <c r="E122" s="52"/>
      <c r="F122" s="52"/>
      <c r="G122" s="52">
        <f t="shared" si="33"/>
        <v>0</v>
      </c>
      <c r="H122" s="53" t="e">
        <f t="shared" si="22"/>
        <v>#DIV/0!</v>
      </c>
    </row>
    <row r="123" spans="1:8" ht="15" hidden="1" x14ac:dyDescent="0.25">
      <c r="A123" s="63" t="s">
        <v>214</v>
      </c>
      <c r="B123" s="51" t="s">
        <v>215</v>
      </c>
      <c r="C123" s="52"/>
      <c r="D123" s="52">
        <f t="shared" si="32"/>
        <v>0</v>
      </c>
      <c r="E123" s="52"/>
      <c r="F123" s="52"/>
      <c r="G123" s="52">
        <f t="shared" si="33"/>
        <v>0</v>
      </c>
      <c r="H123" s="53" t="e">
        <f t="shared" si="22"/>
        <v>#DIV/0!</v>
      </c>
    </row>
    <row r="124" spans="1:8" ht="15" hidden="1" x14ac:dyDescent="0.25">
      <c r="A124" s="63" t="s">
        <v>216</v>
      </c>
      <c r="B124" s="51" t="s">
        <v>217</v>
      </c>
      <c r="C124" s="52"/>
      <c r="D124" s="52">
        <f t="shared" si="32"/>
        <v>0</v>
      </c>
      <c r="E124" s="52"/>
      <c r="F124" s="52"/>
      <c r="G124" s="52">
        <f t="shared" si="33"/>
        <v>0</v>
      </c>
      <c r="H124" s="53" t="e">
        <f t="shared" si="22"/>
        <v>#DIV/0!</v>
      </c>
    </row>
    <row r="125" spans="1:8" ht="15" x14ac:dyDescent="0.25">
      <c r="A125" s="63" t="s">
        <v>218</v>
      </c>
      <c r="B125" s="51" t="s">
        <v>219</v>
      </c>
      <c r="C125" s="52">
        <v>8566334</v>
      </c>
      <c r="D125" s="52">
        <f t="shared" si="32"/>
        <v>8566334</v>
      </c>
      <c r="E125" s="52"/>
      <c r="F125" s="52"/>
      <c r="G125" s="52">
        <f t="shared" si="33"/>
        <v>0</v>
      </c>
      <c r="H125" s="53">
        <f t="shared" si="22"/>
        <v>0</v>
      </c>
    </row>
    <row r="126" spans="1:8" ht="15" x14ac:dyDescent="0.25">
      <c r="A126" s="63" t="s">
        <v>220</v>
      </c>
      <c r="B126" s="51" t="s">
        <v>221</v>
      </c>
      <c r="C126" s="52">
        <v>300000</v>
      </c>
      <c r="D126" s="52">
        <f t="shared" si="32"/>
        <v>300000</v>
      </c>
      <c r="E126" s="52">
        <v>0</v>
      </c>
      <c r="F126" s="52"/>
      <c r="G126" s="52">
        <f t="shared" si="33"/>
        <v>0</v>
      </c>
      <c r="H126" s="53">
        <f t="shared" si="22"/>
        <v>0</v>
      </c>
    </row>
    <row r="127" spans="1:8" ht="15" x14ac:dyDescent="0.25">
      <c r="A127" s="63" t="s">
        <v>222</v>
      </c>
      <c r="B127" s="51" t="s">
        <v>223</v>
      </c>
      <c r="C127" s="52">
        <v>900000</v>
      </c>
      <c r="D127" s="52">
        <f t="shared" si="32"/>
        <v>900000</v>
      </c>
      <c r="E127" s="52">
        <v>1514002</v>
      </c>
      <c r="F127" s="52"/>
      <c r="G127" s="52">
        <f t="shared" si="33"/>
        <v>1514002</v>
      </c>
      <c r="H127" s="53">
        <f t="shared" si="22"/>
        <v>1.6822244444444445</v>
      </c>
    </row>
    <row r="128" spans="1:8" ht="15" x14ac:dyDescent="0.25">
      <c r="A128" s="63" t="s">
        <v>224</v>
      </c>
      <c r="B128" s="51" t="s">
        <v>225</v>
      </c>
      <c r="C128" s="52">
        <v>1543591640</v>
      </c>
      <c r="D128" s="52">
        <f t="shared" si="32"/>
        <v>1543591640</v>
      </c>
      <c r="E128" s="52">
        <v>1636437990</v>
      </c>
      <c r="F128" s="52"/>
      <c r="G128" s="52">
        <f t="shared" si="33"/>
        <v>1636437990</v>
      </c>
      <c r="H128" s="53">
        <f t="shared" si="22"/>
        <v>1.060149554839517</v>
      </c>
    </row>
    <row r="129" spans="1:8" ht="15" x14ac:dyDescent="0.25">
      <c r="A129" s="63" t="s">
        <v>226</v>
      </c>
      <c r="B129" s="51" t="s">
        <v>227</v>
      </c>
      <c r="C129" s="52">
        <v>0</v>
      </c>
      <c r="D129" s="52">
        <f t="shared" si="32"/>
        <v>0</v>
      </c>
      <c r="E129" s="52"/>
      <c r="F129" s="52"/>
      <c r="G129" s="52">
        <f t="shared" si="33"/>
        <v>0</v>
      </c>
      <c r="H129" s="53">
        <v>0</v>
      </c>
    </row>
    <row r="130" spans="1:8" ht="15" x14ac:dyDescent="0.25">
      <c r="A130" s="63" t="s">
        <v>228</v>
      </c>
      <c r="B130" s="51" t="s">
        <v>229</v>
      </c>
      <c r="C130" s="52"/>
      <c r="D130" s="52">
        <f t="shared" si="32"/>
        <v>0</v>
      </c>
      <c r="E130" s="52"/>
      <c r="F130" s="52"/>
      <c r="G130" s="52">
        <f t="shared" si="33"/>
        <v>0</v>
      </c>
      <c r="H130" s="53">
        <v>0</v>
      </c>
    </row>
    <row r="131" spans="1:8" ht="15" hidden="1" x14ac:dyDescent="0.25">
      <c r="A131" s="63" t="s">
        <v>230</v>
      </c>
      <c r="B131" s="51" t="s">
        <v>231</v>
      </c>
      <c r="C131" s="52"/>
      <c r="D131" s="52">
        <f t="shared" si="32"/>
        <v>0</v>
      </c>
      <c r="E131" s="52"/>
      <c r="F131" s="52"/>
      <c r="G131" s="52">
        <f t="shared" si="33"/>
        <v>0</v>
      </c>
      <c r="H131" s="53" t="e">
        <f t="shared" si="22"/>
        <v>#DIV/0!</v>
      </c>
    </row>
    <row r="132" spans="1:8" ht="15" hidden="1" x14ac:dyDescent="0.25">
      <c r="A132" s="63" t="s">
        <v>232</v>
      </c>
      <c r="B132" s="51" t="s">
        <v>233</v>
      </c>
      <c r="C132" s="52"/>
      <c r="D132" s="52">
        <f t="shared" si="32"/>
        <v>0</v>
      </c>
      <c r="E132" s="52"/>
      <c r="F132" s="52"/>
      <c r="G132" s="52">
        <f t="shared" si="33"/>
        <v>0</v>
      </c>
      <c r="H132" s="53" t="e">
        <f t="shared" si="22"/>
        <v>#DIV/0!</v>
      </c>
    </row>
    <row r="133" spans="1:8" ht="15" hidden="1" x14ac:dyDescent="0.25">
      <c r="A133" s="63" t="s">
        <v>234</v>
      </c>
      <c r="B133" s="51" t="s">
        <v>235</v>
      </c>
      <c r="C133" s="52"/>
      <c r="D133" s="52">
        <f t="shared" si="32"/>
        <v>0</v>
      </c>
      <c r="E133" s="52"/>
      <c r="F133" s="52"/>
      <c r="G133" s="52">
        <f t="shared" si="33"/>
        <v>0</v>
      </c>
      <c r="H133" s="53" t="e">
        <f t="shared" si="22"/>
        <v>#DIV/0!</v>
      </c>
    </row>
    <row r="134" spans="1:8" ht="15" hidden="1" x14ac:dyDescent="0.25">
      <c r="A134" s="63" t="s">
        <v>236</v>
      </c>
      <c r="B134" s="51" t="s">
        <v>237</v>
      </c>
      <c r="C134" s="52"/>
      <c r="D134" s="52">
        <f t="shared" si="32"/>
        <v>0</v>
      </c>
      <c r="E134" s="52"/>
      <c r="F134" s="52"/>
      <c r="G134" s="52">
        <f t="shared" si="33"/>
        <v>0</v>
      </c>
      <c r="H134" s="53" t="e">
        <f t="shared" si="22"/>
        <v>#DIV/0!</v>
      </c>
    </row>
    <row r="135" spans="1:8" ht="15" hidden="1" x14ac:dyDescent="0.25">
      <c r="A135" s="63" t="s">
        <v>238</v>
      </c>
      <c r="B135" s="51" t="s">
        <v>239</v>
      </c>
      <c r="C135" s="52"/>
      <c r="D135" s="52">
        <f t="shared" si="32"/>
        <v>0</v>
      </c>
      <c r="E135" s="52"/>
      <c r="F135" s="52"/>
      <c r="G135" s="52">
        <f t="shared" si="33"/>
        <v>0</v>
      </c>
      <c r="H135" s="53" t="e">
        <f t="shared" si="22"/>
        <v>#DIV/0!</v>
      </c>
    </row>
    <row r="136" spans="1:8" ht="15" hidden="1" x14ac:dyDescent="0.25">
      <c r="A136" s="63" t="s">
        <v>240</v>
      </c>
      <c r="B136" s="51" t="s">
        <v>241</v>
      </c>
      <c r="C136" s="52"/>
      <c r="D136" s="52">
        <f t="shared" si="32"/>
        <v>0</v>
      </c>
      <c r="E136" s="52"/>
      <c r="F136" s="52"/>
      <c r="G136" s="52">
        <f t="shared" si="33"/>
        <v>0</v>
      </c>
      <c r="H136" s="53" t="e">
        <f t="shared" si="22"/>
        <v>#DIV/0!</v>
      </c>
    </row>
    <row r="137" spans="1:8" ht="15" hidden="1" x14ac:dyDescent="0.25">
      <c r="A137" s="63" t="s">
        <v>242</v>
      </c>
      <c r="B137" s="51" t="s">
        <v>243</v>
      </c>
      <c r="C137" s="52"/>
      <c r="D137" s="52">
        <f t="shared" si="32"/>
        <v>0</v>
      </c>
      <c r="E137" s="52"/>
      <c r="F137" s="52"/>
      <c r="G137" s="52">
        <f t="shared" si="33"/>
        <v>0</v>
      </c>
      <c r="H137" s="53" t="e">
        <f t="shared" si="22"/>
        <v>#DIV/0!</v>
      </c>
    </row>
    <row r="138" spans="1:8" ht="15" hidden="1" x14ac:dyDescent="0.25">
      <c r="A138" s="63" t="s">
        <v>244</v>
      </c>
      <c r="B138" s="51" t="s">
        <v>245</v>
      </c>
      <c r="C138" s="52"/>
      <c r="D138" s="52">
        <f t="shared" si="32"/>
        <v>0</v>
      </c>
      <c r="E138" s="52"/>
      <c r="F138" s="52"/>
      <c r="G138" s="52">
        <f t="shared" si="33"/>
        <v>0</v>
      </c>
      <c r="H138" s="53" t="e">
        <f t="shared" si="22"/>
        <v>#DIV/0!</v>
      </c>
    </row>
    <row r="139" spans="1:8" ht="15" hidden="1" x14ac:dyDescent="0.25">
      <c r="A139" s="63" t="s">
        <v>246</v>
      </c>
      <c r="B139" s="51" t="s">
        <v>247</v>
      </c>
      <c r="C139" s="52"/>
      <c r="D139" s="52">
        <f t="shared" si="32"/>
        <v>0</v>
      </c>
      <c r="E139" s="52"/>
      <c r="F139" s="52"/>
      <c r="G139" s="52">
        <f t="shared" si="33"/>
        <v>0</v>
      </c>
      <c r="H139" s="53" t="e">
        <f t="shared" ref="H139:H202" si="34">+G139/D139</f>
        <v>#DIV/0!</v>
      </c>
    </row>
    <row r="140" spans="1:8" ht="15" hidden="1" x14ac:dyDescent="0.25">
      <c r="A140" s="63" t="s">
        <v>248</v>
      </c>
      <c r="B140" s="51" t="s">
        <v>249</v>
      </c>
      <c r="C140" s="52"/>
      <c r="D140" s="52">
        <f t="shared" si="32"/>
        <v>0</v>
      </c>
      <c r="E140" s="52"/>
      <c r="F140" s="52"/>
      <c r="G140" s="52">
        <f t="shared" si="33"/>
        <v>0</v>
      </c>
      <c r="H140" s="53" t="e">
        <f t="shared" si="34"/>
        <v>#DIV/0!</v>
      </c>
    </row>
    <row r="141" spans="1:8" ht="15" hidden="1" x14ac:dyDescent="0.25">
      <c r="A141" s="63" t="s">
        <v>250</v>
      </c>
      <c r="B141" s="51" t="s">
        <v>251</v>
      </c>
      <c r="C141" s="52"/>
      <c r="D141" s="52">
        <f t="shared" si="32"/>
        <v>0</v>
      </c>
      <c r="E141" s="52"/>
      <c r="F141" s="52"/>
      <c r="G141" s="52">
        <f t="shared" si="33"/>
        <v>0</v>
      </c>
      <c r="H141" s="53" t="e">
        <f t="shared" si="34"/>
        <v>#DIV/0!</v>
      </c>
    </row>
    <row r="142" spans="1:8" ht="15" hidden="1" x14ac:dyDescent="0.25">
      <c r="A142" s="63" t="s">
        <v>252</v>
      </c>
      <c r="B142" s="51" t="s">
        <v>253</v>
      </c>
      <c r="C142" s="52"/>
      <c r="D142" s="52">
        <f t="shared" si="32"/>
        <v>0</v>
      </c>
      <c r="E142" s="52"/>
      <c r="F142" s="52"/>
      <c r="G142" s="52">
        <f t="shared" si="33"/>
        <v>0</v>
      </c>
      <c r="H142" s="53" t="e">
        <f t="shared" si="34"/>
        <v>#DIV/0!</v>
      </c>
    </row>
    <row r="143" spans="1:8" ht="15" hidden="1" x14ac:dyDescent="0.25">
      <c r="A143" s="63" t="s">
        <v>254</v>
      </c>
      <c r="B143" s="51" t="s">
        <v>255</v>
      </c>
      <c r="C143" s="52"/>
      <c r="D143" s="52">
        <f t="shared" si="32"/>
        <v>0</v>
      </c>
      <c r="E143" s="52"/>
      <c r="F143" s="52"/>
      <c r="G143" s="52">
        <f t="shared" si="33"/>
        <v>0</v>
      </c>
      <c r="H143" s="53" t="e">
        <f t="shared" si="34"/>
        <v>#DIV/0!</v>
      </c>
    </row>
    <row r="144" spans="1:8" ht="15" hidden="1" x14ac:dyDescent="0.25">
      <c r="A144" s="63" t="s">
        <v>256</v>
      </c>
      <c r="B144" s="51" t="s">
        <v>257</v>
      </c>
      <c r="C144" s="52"/>
      <c r="D144" s="52">
        <f t="shared" si="32"/>
        <v>0</v>
      </c>
      <c r="E144" s="52"/>
      <c r="F144" s="52"/>
      <c r="G144" s="52">
        <f t="shared" si="33"/>
        <v>0</v>
      </c>
      <c r="H144" s="53" t="e">
        <f t="shared" si="34"/>
        <v>#DIV/0!</v>
      </c>
    </row>
    <row r="145" spans="1:8" ht="15" hidden="1" x14ac:dyDescent="0.25">
      <c r="A145" s="63" t="s">
        <v>258</v>
      </c>
      <c r="B145" s="51" t="s">
        <v>259</v>
      </c>
      <c r="C145" s="52"/>
      <c r="D145" s="52">
        <f t="shared" si="32"/>
        <v>0</v>
      </c>
      <c r="E145" s="52"/>
      <c r="F145" s="52"/>
      <c r="G145" s="52">
        <f t="shared" si="33"/>
        <v>0</v>
      </c>
      <c r="H145" s="53" t="e">
        <f t="shared" si="34"/>
        <v>#DIV/0!</v>
      </c>
    </row>
    <row r="146" spans="1:8" ht="15" hidden="1" x14ac:dyDescent="0.25">
      <c r="A146" s="63" t="s">
        <v>222</v>
      </c>
      <c r="B146" s="51" t="s">
        <v>223</v>
      </c>
      <c r="C146" s="52"/>
      <c r="D146" s="52">
        <f t="shared" si="32"/>
        <v>0</v>
      </c>
      <c r="E146" s="52"/>
      <c r="F146" s="52"/>
      <c r="G146" s="52">
        <f t="shared" si="33"/>
        <v>0</v>
      </c>
      <c r="H146" s="53" t="e">
        <f t="shared" si="34"/>
        <v>#DIV/0!</v>
      </c>
    </row>
    <row r="147" spans="1:8" ht="15" x14ac:dyDescent="0.25">
      <c r="A147" s="63" t="s">
        <v>260</v>
      </c>
      <c r="B147" s="51" t="s">
        <v>261</v>
      </c>
      <c r="C147" s="52">
        <v>65000000</v>
      </c>
      <c r="D147" s="52">
        <f t="shared" si="32"/>
        <v>65000000</v>
      </c>
      <c r="E147" s="52">
        <f>+'[1]Receita DGA'!D30</f>
        <v>47900609</v>
      </c>
      <c r="F147" s="52"/>
      <c r="G147" s="52">
        <f t="shared" si="33"/>
        <v>47900609</v>
      </c>
      <c r="H147" s="53">
        <f t="shared" si="34"/>
        <v>0.73693244615384612</v>
      </c>
    </row>
    <row r="148" spans="1:8" ht="15" x14ac:dyDescent="0.25">
      <c r="A148" s="63" t="s">
        <v>262</v>
      </c>
      <c r="B148" s="51" t="s">
        <v>263</v>
      </c>
      <c r="C148" s="52">
        <v>378015408</v>
      </c>
      <c r="D148" s="52">
        <f t="shared" si="32"/>
        <v>378015408</v>
      </c>
      <c r="E148" s="52">
        <f>93211097+'[1]Receita DGA'!D24</f>
        <v>106449968</v>
      </c>
      <c r="F148" s="52">
        <f>+'[1]Mapa V(a)_ Receitas FSAs '!AY34</f>
        <v>123135397</v>
      </c>
      <c r="G148" s="52">
        <f t="shared" si="33"/>
        <v>229585365</v>
      </c>
      <c r="H148" s="53">
        <f t="shared" si="34"/>
        <v>0.60734393398059583</v>
      </c>
    </row>
    <row r="149" spans="1:8" ht="15" x14ac:dyDescent="0.25">
      <c r="A149" s="72" t="s">
        <v>264</v>
      </c>
      <c r="B149" s="51" t="s">
        <v>265</v>
      </c>
      <c r="C149" s="52">
        <v>312670000</v>
      </c>
      <c r="D149" s="52">
        <f t="shared" si="32"/>
        <v>312670000</v>
      </c>
      <c r="E149" s="52"/>
      <c r="F149" s="52">
        <f>+'[1]Mapa V(a)_ Receitas FSAs '!AY35</f>
        <v>206043318</v>
      </c>
      <c r="G149" s="52">
        <f t="shared" si="33"/>
        <v>206043318</v>
      </c>
      <c r="H149" s="53">
        <f t="shared" si="34"/>
        <v>0.65898013240797004</v>
      </c>
    </row>
    <row r="150" spans="1:8" ht="15" hidden="1" x14ac:dyDescent="0.25">
      <c r="A150" s="72" t="s">
        <v>266</v>
      </c>
      <c r="B150" s="51" t="s">
        <v>267</v>
      </c>
      <c r="C150" s="52"/>
      <c r="D150" s="52">
        <f t="shared" si="32"/>
        <v>0</v>
      </c>
      <c r="E150" s="52"/>
      <c r="F150" s="52"/>
      <c r="G150" s="52">
        <f t="shared" si="33"/>
        <v>0</v>
      </c>
      <c r="H150" s="53" t="e">
        <f t="shared" si="34"/>
        <v>#DIV/0!</v>
      </c>
    </row>
    <row r="151" spans="1:8" ht="15" x14ac:dyDescent="0.25">
      <c r="A151" s="73" t="s">
        <v>268</v>
      </c>
      <c r="B151" s="51" t="s">
        <v>269</v>
      </c>
      <c r="C151" s="52">
        <v>23500000</v>
      </c>
      <c r="D151" s="52">
        <f t="shared" si="32"/>
        <v>23500000</v>
      </c>
      <c r="E151" s="52">
        <v>1980000</v>
      </c>
      <c r="F151" s="52"/>
      <c r="G151" s="52">
        <f t="shared" si="33"/>
        <v>1980000</v>
      </c>
      <c r="H151" s="53">
        <f t="shared" si="34"/>
        <v>8.4255319148936164E-2</v>
      </c>
    </row>
    <row r="152" spans="1:8" ht="15" x14ac:dyDescent="0.25">
      <c r="A152" s="73" t="s">
        <v>270</v>
      </c>
      <c r="B152" s="51" t="s">
        <v>271</v>
      </c>
      <c r="C152" s="52">
        <v>8106408</v>
      </c>
      <c r="D152" s="52">
        <f t="shared" si="32"/>
        <v>8106408</v>
      </c>
      <c r="E152" s="52"/>
      <c r="F152" s="52">
        <f>+'[1]Mapa V(a)_ Receitas FSAs '!AY36</f>
        <v>3600000</v>
      </c>
      <c r="G152" s="52">
        <f t="shared" si="33"/>
        <v>3600000</v>
      </c>
      <c r="H152" s="53">
        <f t="shared" si="34"/>
        <v>0.44409311744486585</v>
      </c>
    </row>
    <row r="153" spans="1:8" ht="15" x14ac:dyDescent="0.25">
      <c r="A153" s="73" t="s">
        <v>272</v>
      </c>
      <c r="B153" s="51" t="s">
        <v>273</v>
      </c>
      <c r="C153" s="52">
        <v>800000</v>
      </c>
      <c r="D153" s="52">
        <f t="shared" si="32"/>
        <v>800000</v>
      </c>
      <c r="E153" s="52"/>
      <c r="F153" s="52">
        <f>+'[1]Mapa V(a)_ Receitas FSAs '!AY37</f>
        <v>25000</v>
      </c>
      <c r="G153" s="52">
        <f t="shared" si="33"/>
        <v>25000</v>
      </c>
      <c r="H153" s="53">
        <f t="shared" si="34"/>
        <v>3.125E-2</v>
      </c>
    </row>
    <row r="154" spans="1:8" ht="15" x14ac:dyDescent="0.25">
      <c r="A154" s="73" t="s">
        <v>274</v>
      </c>
      <c r="B154" s="51" t="s">
        <v>275</v>
      </c>
      <c r="C154" s="52">
        <v>2500000</v>
      </c>
      <c r="D154" s="52">
        <f t="shared" si="32"/>
        <v>2500000</v>
      </c>
      <c r="E154" s="52"/>
      <c r="F154" s="52"/>
      <c r="G154" s="52">
        <f t="shared" si="33"/>
        <v>0</v>
      </c>
      <c r="H154" s="53">
        <f t="shared" si="34"/>
        <v>0</v>
      </c>
    </row>
    <row r="155" spans="1:8" ht="15" x14ac:dyDescent="0.25">
      <c r="A155" s="66" t="s">
        <v>276</v>
      </c>
      <c r="B155" s="46" t="s">
        <v>277</v>
      </c>
      <c r="C155" s="48">
        <f>SUM(C156:C159)</f>
        <v>1021240462</v>
      </c>
      <c r="D155" s="48">
        <f>SUM(D156:D159)</f>
        <v>1021240462</v>
      </c>
      <c r="E155" s="48">
        <f>SUM(E156:E159)</f>
        <v>396232153</v>
      </c>
      <c r="F155" s="48">
        <f>SUM(F156:F159)</f>
        <v>192810904</v>
      </c>
      <c r="G155" s="48">
        <f>SUM(G156:G159)</f>
        <v>589043057</v>
      </c>
      <c r="H155" s="49">
        <f t="shared" si="34"/>
        <v>0.57679173409014417</v>
      </c>
    </row>
    <row r="156" spans="1:8" ht="15" x14ac:dyDescent="0.25">
      <c r="A156" s="64" t="s">
        <v>278</v>
      </c>
      <c r="B156" s="51" t="s">
        <v>279</v>
      </c>
      <c r="C156" s="52">
        <v>30000000</v>
      </c>
      <c r="D156" s="52">
        <f t="shared" ref="D156:D159" si="35">+C156</f>
        <v>30000000</v>
      </c>
      <c r="E156" s="52"/>
      <c r="F156" s="52">
        <f>+'[1]Mapa V(a)_ Receitas FSAs '!AY39</f>
        <v>20688165</v>
      </c>
      <c r="G156" s="52">
        <f t="shared" ref="G156:G159" si="36">+E156+F156</f>
        <v>20688165</v>
      </c>
      <c r="H156" s="53">
        <f t="shared" si="34"/>
        <v>0.68960549999999998</v>
      </c>
    </row>
    <row r="157" spans="1:8" ht="15" x14ac:dyDescent="0.25">
      <c r="A157" s="64" t="s">
        <v>280</v>
      </c>
      <c r="B157" s="51" t="s">
        <v>281</v>
      </c>
      <c r="C157" s="52">
        <v>209683853</v>
      </c>
      <c r="D157" s="52">
        <f t="shared" si="35"/>
        <v>209683853</v>
      </c>
      <c r="E157" s="52">
        <v>95861603</v>
      </c>
      <c r="F157" s="52"/>
      <c r="G157" s="52">
        <f t="shared" si="36"/>
        <v>95861603</v>
      </c>
      <c r="H157" s="53">
        <f t="shared" si="34"/>
        <v>0.45717207895831635</v>
      </c>
    </row>
    <row r="158" spans="1:8" ht="15" x14ac:dyDescent="0.25">
      <c r="A158" s="64" t="s">
        <v>282</v>
      </c>
      <c r="B158" s="51" t="s">
        <v>283</v>
      </c>
      <c r="C158" s="52">
        <v>669260908</v>
      </c>
      <c r="D158" s="52">
        <f t="shared" si="35"/>
        <v>669260908</v>
      </c>
      <c r="E158" s="52">
        <v>248571691</v>
      </c>
      <c r="F158" s="52">
        <f>+'[1]Mapa V(a)_ Receitas FSAs '!AY41</f>
        <v>149686561</v>
      </c>
      <c r="G158" s="52">
        <f t="shared" si="36"/>
        <v>398258252</v>
      </c>
      <c r="H158" s="53">
        <f t="shared" si="34"/>
        <v>0.59507173844972283</v>
      </c>
    </row>
    <row r="159" spans="1:8" ht="15" x14ac:dyDescent="0.25">
      <c r="A159" s="64" t="s">
        <v>284</v>
      </c>
      <c r="B159" s="51" t="s">
        <v>285</v>
      </c>
      <c r="C159" s="52">
        <v>112295701</v>
      </c>
      <c r="D159" s="52">
        <f t="shared" si="35"/>
        <v>112295701</v>
      </c>
      <c r="E159" s="52">
        <v>51798859</v>
      </c>
      <c r="F159" s="52">
        <f>+'[1]Mapa V(a)_ Receitas FSAs '!AY42</f>
        <v>22436178</v>
      </c>
      <c r="G159" s="52">
        <f t="shared" si="36"/>
        <v>74235037</v>
      </c>
      <c r="H159" s="53">
        <f t="shared" si="34"/>
        <v>0.6610674882380404</v>
      </c>
    </row>
    <row r="160" spans="1:8" ht="15" x14ac:dyDescent="0.25">
      <c r="A160" s="66" t="s">
        <v>286</v>
      </c>
      <c r="B160" s="46" t="s">
        <v>287</v>
      </c>
      <c r="C160" s="48">
        <f>SUM(C161:C164)</f>
        <v>1283593163</v>
      </c>
      <c r="D160" s="48">
        <f>SUM(D161:D164)</f>
        <v>1283593163</v>
      </c>
      <c r="E160" s="48">
        <f>SUM(E161:E164)</f>
        <v>96073017</v>
      </c>
      <c r="F160" s="48">
        <f>SUM(F161:F164)</f>
        <v>187548978</v>
      </c>
      <c r="G160" s="48">
        <f>SUM(G161:G164)</f>
        <v>283621995</v>
      </c>
      <c r="H160" s="49">
        <f t="shared" si="34"/>
        <v>0.22095941547173853</v>
      </c>
    </row>
    <row r="161" spans="1:8" ht="15" x14ac:dyDescent="0.25">
      <c r="A161" s="63" t="s">
        <v>288</v>
      </c>
      <c r="B161" s="51" t="s">
        <v>289</v>
      </c>
      <c r="C161" s="52">
        <v>1187549598</v>
      </c>
      <c r="D161" s="52">
        <f t="shared" ref="D161:D164" si="37">+C161</f>
        <v>1187549598</v>
      </c>
      <c r="E161" s="52">
        <v>89505362</v>
      </c>
      <c r="F161" s="52">
        <f>+'[1]Mapa V(a)_ Receitas FSAs '!AY44</f>
        <v>155940550</v>
      </c>
      <c r="G161" s="52">
        <f t="shared" ref="G161:G164" si="38">+E161+F161</f>
        <v>245445912</v>
      </c>
      <c r="H161" s="53">
        <f t="shared" si="34"/>
        <v>0.20668266185544193</v>
      </c>
    </row>
    <row r="162" spans="1:8" ht="15" x14ac:dyDescent="0.25">
      <c r="A162" s="63" t="s">
        <v>290</v>
      </c>
      <c r="B162" s="51" t="s">
        <v>291</v>
      </c>
      <c r="C162" s="52">
        <v>7500000</v>
      </c>
      <c r="D162" s="52">
        <f t="shared" si="37"/>
        <v>7500000</v>
      </c>
      <c r="E162" s="52"/>
      <c r="F162" s="52">
        <f>+'[1]Mapa V(a)_ Receitas FSAs '!AY45</f>
        <v>1866509</v>
      </c>
      <c r="G162" s="52">
        <f t="shared" si="38"/>
        <v>1866509</v>
      </c>
      <c r="H162" s="53">
        <f t="shared" si="34"/>
        <v>0.24886786666666666</v>
      </c>
    </row>
    <row r="163" spans="1:8" ht="15" x14ac:dyDescent="0.25">
      <c r="A163" s="63" t="s">
        <v>292</v>
      </c>
      <c r="B163" s="51" t="s">
        <v>293</v>
      </c>
      <c r="C163" s="52">
        <v>0</v>
      </c>
      <c r="D163" s="52">
        <f t="shared" si="37"/>
        <v>0</v>
      </c>
      <c r="E163" s="52"/>
      <c r="F163" s="52"/>
      <c r="G163" s="52">
        <f t="shared" si="38"/>
        <v>0</v>
      </c>
      <c r="H163" s="53">
        <v>0</v>
      </c>
    </row>
    <row r="164" spans="1:8" ht="15" x14ac:dyDescent="0.25">
      <c r="A164" s="63" t="s">
        <v>294</v>
      </c>
      <c r="B164" s="51" t="s">
        <v>83</v>
      </c>
      <c r="C164" s="52">
        <v>88543565</v>
      </c>
      <c r="D164" s="52">
        <f t="shared" si="37"/>
        <v>88543565</v>
      </c>
      <c r="E164" s="52">
        <v>6567655</v>
      </c>
      <c r="F164" s="52">
        <f>+'[1]Mapa V(a)_ Receitas FSAs '!AY46</f>
        <v>29741919</v>
      </c>
      <c r="G164" s="52">
        <f t="shared" si="38"/>
        <v>36309574</v>
      </c>
      <c r="H164" s="53">
        <f t="shared" si="34"/>
        <v>0.41007580844525515</v>
      </c>
    </row>
    <row r="165" spans="1:8" ht="15" x14ac:dyDescent="0.25">
      <c r="A165" s="69" t="s">
        <v>295</v>
      </c>
      <c r="B165" s="46" t="s">
        <v>296</v>
      </c>
      <c r="C165" s="48">
        <f>SUM(C166:C174)</f>
        <v>341478015</v>
      </c>
      <c r="D165" s="48">
        <f>SUM(D166:D174)</f>
        <v>341478015</v>
      </c>
      <c r="E165" s="48">
        <f>SUM(E166:E174)</f>
        <v>246605632</v>
      </c>
      <c r="F165" s="48">
        <f>SUM(F166:F174)</f>
        <v>0</v>
      </c>
      <c r="G165" s="48">
        <f>SUM(G166:G174)</f>
        <v>246605632</v>
      </c>
      <c r="H165" s="49">
        <f t="shared" si="34"/>
        <v>0.72217132924355321</v>
      </c>
    </row>
    <row r="166" spans="1:8" ht="15" x14ac:dyDescent="0.25">
      <c r="A166" s="63" t="s">
        <v>297</v>
      </c>
      <c r="B166" s="51" t="s">
        <v>298</v>
      </c>
      <c r="C166" s="74">
        <v>0</v>
      </c>
      <c r="D166" s="74">
        <f t="shared" ref="D166:D174" si="39">+C166</f>
        <v>0</v>
      </c>
      <c r="E166" s="52"/>
      <c r="F166" s="52"/>
      <c r="G166" s="74">
        <f t="shared" ref="G166:G174" si="40">+E166+F166</f>
        <v>0</v>
      </c>
      <c r="H166" s="75">
        <v>0</v>
      </c>
    </row>
    <row r="167" spans="1:8" ht="15" x14ac:dyDescent="0.25">
      <c r="A167" s="63" t="s">
        <v>299</v>
      </c>
      <c r="B167" s="51" t="s">
        <v>300</v>
      </c>
      <c r="C167" s="74">
        <v>3500000</v>
      </c>
      <c r="D167" s="74">
        <f t="shared" si="39"/>
        <v>3500000</v>
      </c>
      <c r="E167" s="52">
        <v>900</v>
      </c>
      <c r="F167" s="52"/>
      <c r="G167" s="74">
        <f t="shared" si="40"/>
        <v>900</v>
      </c>
      <c r="H167" s="75">
        <f t="shared" si="34"/>
        <v>2.5714285714285715E-4</v>
      </c>
    </row>
    <row r="168" spans="1:8" ht="15" x14ac:dyDescent="0.25">
      <c r="A168" s="63" t="s">
        <v>301</v>
      </c>
      <c r="B168" s="51" t="s">
        <v>302</v>
      </c>
      <c r="C168" s="74"/>
      <c r="D168" s="74">
        <f t="shared" si="39"/>
        <v>0</v>
      </c>
      <c r="E168" s="52"/>
      <c r="F168" s="52"/>
      <c r="G168" s="74">
        <f t="shared" si="40"/>
        <v>0</v>
      </c>
      <c r="H168" s="75">
        <v>0</v>
      </c>
    </row>
    <row r="169" spans="1:8" ht="15" x14ac:dyDescent="0.25">
      <c r="A169" s="63" t="s">
        <v>303</v>
      </c>
      <c r="B169" s="51" t="s">
        <v>304</v>
      </c>
      <c r="C169" s="74"/>
      <c r="D169" s="74">
        <f t="shared" si="39"/>
        <v>0</v>
      </c>
      <c r="E169" s="52"/>
      <c r="F169" s="52"/>
      <c r="G169" s="52">
        <f t="shared" si="40"/>
        <v>0</v>
      </c>
      <c r="H169" s="75">
        <v>0</v>
      </c>
    </row>
    <row r="170" spans="1:8" ht="15" x14ac:dyDescent="0.25">
      <c r="A170" s="63" t="s">
        <v>305</v>
      </c>
      <c r="B170" s="51" t="s">
        <v>306</v>
      </c>
      <c r="C170" s="74"/>
      <c r="D170" s="74">
        <f t="shared" si="39"/>
        <v>0</v>
      </c>
      <c r="E170" s="52"/>
      <c r="F170" s="52"/>
      <c r="G170" s="52">
        <f t="shared" si="40"/>
        <v>0</v>
      </c>
      <c r="H170" s="75">
        <v>0</v>
      </c>
    </row>
    <row r="171" spans="1:8" ht="15" x14ac:dyDescent="0.25">
      <c r="A171" s="63" t="s">
        <v>307</v>
      </c>
      <c r="B171" s="51" t="s">
        <v>308</v>
      </c>
      <c r="C171" s="74">
        <v>250000001</v>
      </c>
      <c r="D171" s="74">
        <f t="shared" si="39"/>
        <v>250000001</v>
      </c>
      <c r="E171" s="52">
        <f>+'[1]Receita DGA'!D23</f>
        <v>189903711</v>
      </c>
      <c r="F171" s="52"/>
      <c r="G171" s="52">
        <f t="shared" si="40"/>
        <v>189903711</v>
      </c>
      <c r="H171" s="75">
        <f t="shared" si="34"/>
        <v>0.75961484096154064</v>
      </c>
    </row>
    <row r="172" spans="1:8" ht="15" x14ac:dyDescent="0.25">
      <c r="A172" s="63" t="s">
        <v>309</v>
      </c>
      <c r="B172" s="51" t="s">
        <v>310</v>
      </c>
      <c r="C172" s="74"/>
      <c r="D172" s="74">
        <f t="shared" si="39"/>
        <v>0</v>
      </c>
      <c r="E172" s="52"/>
      <c r="F172" s="52"/>
      <c r="G172" s="52">
        <f t="shared" si="40"/>
        <v>0</v>
      </c>
      <c r="H172" s="75">
        <v>0</v>
      </c>
    </row>
    <row r="173" spans="1:8" ht="15" x14ac:dyDescent="0.25">
      <c r="A173" s="63" t="s">
        <v>311</v>
      </c>
      <c r="B173" s="51" t="s">
        <v>312</v>
      </c>
      <c r="C173" s="74">
        <v>79473853</v>
      </c>
      <c r="D173" s="74">
        <f t="shared" si="39"/>
        <v>79473853</v>
      </c>
      <c r="E173" s="52">
        <v>56701021</v>
      </c>
      <c r="F173" s="52"/>
      <c r="G173" s="52">
        <f t="shared" si="40"/>
        <v>56701021</v>
      </c>
      <c r="H173" s="75">
        <f t="shared" si="34"/>
        <v>0.71345504036403018</v>
      </c>
    </row>
    <row r="174" spans="1:8" ht="15" x14ac:dyDescent="0.25">
      <c r="A174" s="63" t="s">
        <v>313</v>
      </c>
      <c r="B174" s="51" t="s">
        <v>314</v>
      </c>
      <c r="C174" s="74">
        <v>8504161</v>
      </c>
      <c r="D174" s="74">
        <f t="shared" si="39"/>
        <v>8504161</v>
      </c>
      <c r="E174" s="52"/>
      <c r="F174" s="52"/>
      <c r="G174" s="52">
        <f t="shared" si="40"/>
        <v>0</v>
      </c>
      <c r="H174" s="75">
        <f t="shared" si="34"/>
        <v>0</v>
      </c>
    </row>
    <row r="175" spans="1:8" ht="15" x14ac:dyDescent="0.25">
      <c r="A175" s="69" t="s">
        <v>315</v>
      </c>
      <c r="B175" s="46" t="s">
        <v>316</v>
      </c>
      <c r="C175" s="47">
        <f>SUM(C176:C184)</f>
        <v>361056090</v>
      </c>
      <c r="D175" s="47">
        <f>SUM(D176:D184)</f>
        <v>361056090</v>
      </c>
      <c r="E175" s="48">
        <f>SUM(E176:E184)</f>
        <v>309451424</v>
      </c>
      <c r="F175" s="48">
        <f>SUM(F176:F184)</f>
        <v>8815451</v>
      </c>
      <c r="G175" s="48">
        <f>SUM(G176:G184)</f>
        <v>318266875</v>
      </c>
      <c r="H175" s="68">
        <f t="shared" si="34"/>
        <v>0.88148873212469558</v>
      </c>
    </row>
    <row r="176" spans="1:8" ht="15" x14ac:dyDescent="0.25">
      <c r="A176" s="63" t="s">
        <v>317</v>
      </c>
      <c r="B176" s="51" t="s">
        <v>318</v>
      </c>
      <c r="C176" s="74">
        <v>60601723</v>
      </c>
      <c r="D176" s="74">
        <f t="shared" ref="D176:D184" si="41">+C176</f>
        <v>60601723</v>
      </c>
      <c r="E176" s="52">
        <v>44779450</v>
      </c>
      <c r="F176" s="52"/>
      <c r="G176" s="52">
        <f t="shared" ref="G176:G184" si="42">+E176+F176</f>
        <v>44779450</v>
      </c>
      <c r="H176" s="75">
        <f t="shared" si="34"/>
        <v>0.73891380943079787</v>
      </c>
    </row>
    <row r="177" spans="1:8" ht="15" hidden="1" x14ac:dyDescent="0.25">
      <c r="A177" s="63" t="s">
        <v>319</v>
      </c>
      <c r="B177" s="51" t="s">
        <v>320</v>
      </c>
      <c r="C177" s="74">
        <v>0</v>
      </c>
      <c r="D177" s="74">
        <f t="shared" si="41"/>
        <v>0</v>
      </c>
      <c r="E177" s="52">
        <v>0</v>
      </c>
      <c r="F177" s="52"/>
      <c r="G177" s="52">
        <f t="shared" si="42"/>
        <v>0</v>
      </c>
      <c r="H177" s="75" t="e">
        <f t="shared" si="34"/>
        <v>#DIV/0!</v>
      </c>
    </row>
    <row r="178" spans="1:8" ht="15" hidden="1" x14ac:dyDescent="0.25">
      <c r="A178" s="63" t="s">
        <v>321</v>
      </c>
      <c r="B178" s="51" t="s">
        <v>322</v>
      </c>
      <c r="C178" s="74">
        <v>0</v>
      </c>
      <c r="D178" s="74">
        <f t="shared" si="41"/>
        <v>0</v>
      </c>
      <c r="E178" s="52">
        <v>0</v>
      </c>
      <c r="F178" s="52"/>
      <c r="G178" s="52">
        <f t="shared" si="42"/>
        <v>0</v>
      </c>
      <c r="H178" s="75" t="e">
        <f t="shared" si="34"/>
        <v>#DIV/0!</v>
      </c>
    </row>
    <row r="179" spans="1:8" ht="15" x14ac:dyDescent="0.25">
      <c r="A179" s="63" t="s">
        <v>323</v>
      </c>
      <c r="B179" s="51" t="s">
        <v>324</v>
      </c>
      <c r="C179" s="74">
        <v>3047327</v>
      </c>
      <c r="D179" s="74">
        <f t="shared" si="41"/>
        <v>3047327</v>
      </c>
      <c r="E179" s="52">
        <v>6200</v>
      </c>
      <c r="F179" s="52"/>
      <c r="G179" s="52">
        <f t="shared" si="42"/>
        <v>6200</v>
      </c>
      <c r="H179" s="75">
        <f t="shared" si="34"/>
        <v>2.0345699690253131E-3</v>
      </c>
    </row>
    <row r="180" spans="1:8" ht="15" x14ac:dyDescent="0.25">
      <c r="A180" s="63" t="s">
        <v>325</v>
      </c>
      <c r="B180" s="51" t="s">
        <v>326</v>
      </c>
      <c r="C180" s="74">
        <v>0</v>
      </c>
      <c r="D180" s="74">
        <f t="shared" si="41"/>
        <v>0</v>
      </c>
      <c r="E180" s="52"/>
      <c r="F180" s="52"/>
      <c r="G180" s="52">
        <f t="shared" si="42"/>
        <v>0</v>
      </c>
      <c r="H180" s="75">
        <v>0</v>
      </c>
    </row>
    <row r="181" spans="1:8" ht="15" x14ac:dyDescent="0.25">
      <c r="A181" s="63" t="s">
        <v>327</v>
      </c>
      <c r="B181" s="51" t="s">
        <v>328</v>
      </c>
      <c r="C181" s="74">
        <v>20035225</v>
      </c>
      <c r="D181" s="74">
        <f t="shared" si="41"/>
        <v>20035225</v>
      </c>
      <c r="E181" s="52">
        <f>51354173+'[1]Receita DGA'!D20</f>
        <v>51837069</v>
      </c>
      <c r="F181" s="52"/>
      <c r="G181" s="52">
        <f t="shared" si="42"/>
        <v>51837069</v>
      </c>
      <c r="H181" s="75">
        <f t="shared" si="34"/>
        <v>2.5872965739092022</v>
      </c>
    </row>
    <row r="182" spans="1:8" ht="15" x14ac:dyDescent="0.25">
      <c r="A182" s="63" t="s">
        <v>329</v>
      </c>
      <c r="B182" s="51" t="s">
        <v>316</v>
      </c>
      <c r="C182" s="74">
        <v>233872320</v>
      </c>
      <c r="D182" s="74">
        <f t="shared" si="41"/>
        <v>233872320</v>
      </c>
      <c r="E182" s="52">
        <f>166984993+'[1]Receita DGA'!D21</f>
        <v>198142926</v>
      </c>
      <c r="F182" s="52">
        <f>+'[1]Mapa V(a)_ Receitas FSAs '!AY49</f>
        <v>745000</v>
      </c>
      <c r="G182" s="52">
        <f t="shared" si="42"/>
        <v>198887926</v>
      </c>
      <c r="H182" s="75">
        <f t="shared" si="34"/>
        <v>0.8504124216153498</v>
      </c>
    </row>
    <row r="183" spans="1:8" ht="15" x14ac:dyDescent="0.25">
      <c r="A183" s="63" t="s">
        <v>330</v>
      </c>
      <c r="B183" s="51" t="s">
        <v>331</v>
      </c>
      <c r="C183" s="74">
        <v>864000</v>
      </c>
      <c r="D183" s="74">
        <f t="shared" si="41"/>
        <v>864000</v>
      </c>
      <c r="E183" s="52"/>
      <c r="F183" s="52"/>
      <c r="G183" s="52">
        <f t="shared" si="42"/>
        <v>0</v>
      </c>
      <c r="H183" s="75">
        <f t="shared" si="34"/>
        <v>0</v>
      </c>
    </row>
    <row r="184" spans="1:8" ht="15" x14ac:dyDescent="0.25">
      <c r="A184" s="63" t="s">
        <v>332</v>
      </c>
      <c r="B184" s="51" t="s">
        <v>113</v>
      </c>
      <c r="C184" s="74">
        <v>42635495</v>
      </c>
      <c r="D184" s="74">
        <f t="shared" si="41"/>
        <v>42635495</v>
      </c>
      <c r="E184" s="52">
        <f>14675779+'[1]Receita DGA'!D19</f>
        <v>14685779</v>
      </c>
      <c r="F184" s="52">
        <f>+'[1]Mapa V(a)_ Receitas FSAs '!AY50</f>
        <v>8070451</v>
      </c>
      <c r="G184" s="52">
        <f t="shared" si="42"/>
        <v>22756230</v>
      </c>
      <c r="H184" s="75">
        <f t="shared" si="34"/>
        <v>0.533739082893256</v>
      </c>
    </row>
    <row r="185" spans="1:8" ht="15" x14ac:dyDescent="0.25">
      <c r="A185" s="69" t="s">
        <v>333</v>
      </c>
      <c r="B185" s="46" t="s">
        <v>334</v>
      </c>
      <c r="C185" s="47">
        <f>SUM(C186:C188)</f>
        <v>390724259</v>
      </c>
      <c r="D185" s="47">
        <f>SUM(D186:D188)</f>
        <v>390724259</v>
      </c>
      <c r="E185" s="48">
        <f>SUM(E186:E188)</f>
        <v>64557442</v>
      </c>
      <c r="F185" s="48">
        <f>SUM(F186:F188)</f>
        <v>105466200</v>
      </c>
      <c r="G185" s="48">
        <f>SUM(G186:G188)</f>
        <v>170023642</v>
      </c>
      <c r="H185" s="68">
        <f t="shared" si="34"/>
        <v>0.43514995059469802</v>
      </c>
    </row>
    <row r="186" spans="1:8" ht="15" x14ac:dyDescent="0.25">
      <c r="A186" s="63" t="s">
        <v>335</v>
      </c>
      <c r="B186" s="51" t="s">
        <v>105</v>
      </c>
      <c r="C186" s="74">
        <v>88196495</v>
      </c>
      <c r="D186" s="74">
        <f t="shared" ref="D186:D188" si="43">+C186</f>
        <v>88196495</v>
      </c>
      <c r="E186" s="52">
        <v>36647180</v>
      </c>
      <c r="F186" s="52">
        <f>+'[1]Mapa V(a)_ Receitas FSAs '!AY52</f>
        <v>105466200</v>
      </c>
      <c r="G186" s="74">
        <f t="shared" ref="G186:G188" si="44">+E186+F186</f>
        <v>142113380</v>
      </c>
      <c r="H186" s="75">
        <f t="shared" si="34"/>
        <v>1.6113268446778979</v>
      </c>
    </row>
    <row r="187" spans="1:8" ht="15" x14ac:dyDescent="0.25">
      <c r="A187" s="64" t="s">
        <v>336</v>
      </c>
      <c r="B187" s="51" t="s">
        <v>115</v>
      </c>
      <c r="C187" s="76">
        <v>0</v>
      </c>
      <c r="D187" s="76">
        <f t="shared" si="43"/>
        <v>0</v>
      </c>
      <c r="E187" s="77"/>
      <c r="F187" s="77"/>
      <c r="G187" s="76">
        <f t="shared" si="44"/>
        <v>0</v>
      </c>
      <c r="H187" s="75">
        <v>0</v>
      </c>
    </row>
    <row r="188" spans="1:8" ht="15" x14ac:dyDescent="0.25">
      <c r="A188" s="64" t="s">
        <v>337</v>
      </c>
      <c r="B188" s="51" t="s">
        <v>338</v>
      </c>
      <c r="C188" s="74">
        <v>302527764</v>
      </c>
      <c r="D188" s="74">
        <f t="shared" si="43"/>
        <v>302527764</v>
      </c>
      <c r="E188" s="52">
        <v>27910262</v>
      </c>
      <c r="F188" s="77"/>
      <c r="G188" s="74">
        <f t="shared" si="44"/>
        <v>27910262</v>
      </c>
      <c r="H188" s="75">
        <f t="shared" si="34"/>
        <v>9.2256861423138672E-2</v>
      </c>
    </row>
    <row r="189" spans="1:8" ht="15" x14ac:dyDescent="0.25">
      <c r="A189" s="66" t="s">
        <v>339</v>
      </c>
      <c r="B189" s="46" t="s">
        <v>340</v>
      </c>
      <c r="C189" s="47">
        <f>SUM(C190:C193)</f>
        <v>778108647</v>
      </c>
      <c r="D189" s="47">
        <f>SUM(D190:D193)</f>
        <v>778108647</v>
      </c>
      <c r="E189" s="48">
        <f>SUM(E190:E193)</f>
        <v>135070788</v>
      </c>
      <c r="F189" s="48">
        <f>SUM(F190:F193)</f>
        <v>34319764</v>
      </c>
      <c r="G189" s="47">
        <f>SUM(G190:G193)</f>
        <v>169390552</v>
      </c>
      <c r="H189" s="68">
        <f t="shared" si="34"/>
        <v>0.2176952442992193</v>
      </c>
    </row>
    <row r="190" spans="1:8" ht="15" x14ac:dyDescent="0.25">
      <c r="A190" s="64" t="s">
        <v>341</v>
      </c>
      <c r="B190" s="51" t="s">
        <v>342</v>
      </c>
      <c r="C190" s="74">
        <v>56702768</v>
      </c>
      <c r="D190" s="74">
        <f t="shared" ref="D190:D193" si="45">+C190</f>
        <v>56702768</v>
      </c>
      <c r="E190" s="52">
        <v>39430706</v>
      </c>
      <c r="F190" s="52"/>
      <c r="G190" s="74">
        <f t="shared" ref="G190:G193" si="46">+E190+F190</f>
        <v>39430706</v>
      </c>
      <c r="H190" s="75">
        <f t="shared" si="34"/>
        <v>0.69539296564852005</v>
      </c>
    </row>
    <row r="191" spans="1:8" ht="15" x14ac:dyDescent="0.25">
      <c r="A191" s="64" t="s">
        <v>343</v>
      </c>
      <c r="B191" s="51" t="s">
        <v>344</v>
      </c>
      <c r="C191" s="74">
        <v>10144739</v>
      </c>
      <c r="D191" s="74">
        <f t="shared" si="45"/>
        <v>10144739</v>
      </c>
      <c r="E191" s="52">
        <v>3871283</v>
      </c>
      <c r="F191" s="52"/>
      <c r="G191" s="74">
        <f t="shared" si="46"/>
        <v>3871283</v>
      </c>
      <c r="H191" s="75">
        <f t="shared" si="34"/>
        <v>0.38160498757040473</v>
      </c>
    </row>
    <row r="192" spans="1:8" ht="15" x14ac:dyDescent="0.25">
      <c r="A192" s="64" t="s">
        <v>345</v>
      </c>
      <c r="B192" s="51" t="s">
        <v>346</v>
      </c>
      <c r="C192" s="74">
        <v>100000</v>
      </c>
      <c r="D192" s="74">
        <f t="shared" si="45"/>
        <v>100000</v>
      </c>
      <c r="E192" s="52"/>
      <c r="F192" s="52">
        <f>+'[1]Mapa V(a)_ Receitas FSAs '!AY55</f>
        <v>112516</v>
      </c>
      <c r="G192" s="74">
        <f t="shared" si="46"/>
        <v>112516</v>
      </c>
      <c r="H192" s="75">
        <f t="shared" si="34"/>
        <v>1.1251599999999999</v>
      </c>
    </row>
    <row r="193" spans="1:8" ht="15" x14ac:dyDescent="0.25">
      <c r="A193" s="64" t="s">
        <v>347</v>
      </c>
      <c r="B193" s="55" t="s">
        <v>348</v>
      </c>
      <c r="C193" s="74">
        <v>711161140</v>
      </c>
      <c r="D193" s="74">
        <f t="shared" si="45"/>
        <v>711161140</v>
      </c>
      <c r="E193" s="52">
        <v>91768799</v>
      </c>
      <c r="F193" s="52">
        <f>+'[1]Mapa V(a)_ Receitas FSAs '!AY56</f>
        <v>34207248</v>
      </c>
      <c r="G193" s="74">
        <f t="shared" si="46"/>
        <v>125976047</v>
      </c>
      <c r="H193" s="75">
        <f t="shared" si="34"/>
        <v>0.17714135364595426</v>
      </c>
    </row>
    <row r="194" spans="1:8" ht="15" x14ac:dyDescent="0.25">
      <c r="A194" s="78" t="s">
        <v>7</v>
      </c>
      <c r="B194" s="79"/>
      <c r="C194" s="47">
        <f>+C12+C54+C61+C83+C216</f>
        <v>64238378577</v>
      </c>
      <c r="D194" s="47">
        <f>+D12+D54+D61+D83+D216</f>
        <v>66732012822</v>
      </c>
      <c r="E194" s="48">
        <f>+E12+E54+E61+E83+E216</f>
        <v>46322388101</v>
      </c>
      <c r="F194" s="48">
        <f>+F12+F54+F61+F83+F216</f>
        <v>1912201730</v>
      </c>
      <c r="G194" s="47">
        <f>+G12+G54+G61+G83+G216</f>
        <v>48234589831</v>
      </c>
      <c r="H194" s="68">
        <f t="shared" si="34"/>
        <v>0.72281035429967089</v>
      </c>
    </row>
    <row r="195" spans="1:8" ht="15" x14ac:dyDescent="0.25">
      <c r="A195" s="80" t="s">
        <v>349</v>
      </c>
      <c r="B195" s="81"/>
      <c r="C195" s="82">
        <f>+C196</f>
        <v>747401943</v>
      </c>
      <c r="D195" s="82">
        <f t="shared" ref="D195:G195" si="47">+D196</f>
        <v>747401943</v>
      </c>
      <c r="E195" s="82">
        <f t="shared" si="47"/>
        <v>36155105</v>
      </c>
      <c r="F195" s="82">
        <f t="shared" si="47"/>
        <v>69756706</v>
      </c>
      <c r="G195" s="82">
        <f t="shared" si="47"/>
        <v>105911811</v>
      </c>
      <c r="H195" s="83">
        <f t="shared" si="34"/>
        <v>0.14170663053788715</v>
      </c>
    </row>
    <row r="196" spans="1:8" ht="15" x14ac:dyDescent="0.25">
      <c r="A196" s="65" t="s">
        <v>350</v>
      </c>
      <c r="B196" s="60" t="s">
        <v>351</v>
      </c>
      <c r="C196" s="61">
        <f>+C197+C208+C210+C212</f>
        <v>747401943</v>
      </c>
      <c r="D196" s="61">
        <f t="shared" ref="D196:G196" si="48">+D197+D208+D210+D212</f>
        <v>747401943</v>
      </c>
      <c r="E196" s="61">
        <f t="shared" si="48"/>
        <v>36155105</v>
      </c>
      <c r="F196" s="61">
        <f t="shared" si="48"/>
        <v>69756706</v>
      </c>
      <c r="G196" s="61">
        <f t="shared" si="48"/>
        <v>105911811</v>
      </c>
      <c r="H196" s="62">
        <f t="shared" si="34"/>
        <v>0.14170663053788715</v>
      </c>
    </row>
    <row r="197" spans="1:8" ht="15" x14ac:dyDescent="0.25">
      <c r="A197" s="84" t="s">
        <v>352</v>
      </c>
      <c r="B197" s="85" t="s">
        <v>353</v>
      </c>
      <c r="C197" s="47">
        <f>SUM(C198:C207)</f>
        <v>398463054</v>
      </c>
      <c r="D197" s="47">
        <f t="shared" ref="D197:G197" si="49">SUM(D198:D207)</f>
        <v>398463054</v>
      </c>
      <c r="E197" s="48">
        <f t="shared" si="49"/>
        <v>12755034</v>
      </c>
      <c r="F197" s="48">
        <f t="shared" si="49"/>
        <v>2682250</v>
      </c>
      <c r="G197" s="47">
        <f t="shared" si="49"/>
        <v>15437284</v>
      </c>
      <c r="H197" s="68">
        <f t="shared" si="34"/>
        <v>3.8742071178323095E-2</v>
      </c>
    </row>
    <row r="198" spans="1:8" ht="15" x14ac:dyDescent="0.25">
      <c r="A198" s="64" t="s">
        <v>354</v>
      </c>
      <c r="B198" s="86" t="s">
        <v>355</v>
      </c>
      <c r="C198" s="74">
        <v>20000000</v>
      </c>
      <c r="D198" s="74">
        <f t="shared" ref="D198:D207" si="50">+C198</f>
        <v>20000000</v>
      </c>
      <c r="E198" s="52">
        <v>15000</v>
      </c>
      <c r="F198" s="52"/>
      <c r="G198" s="74">
        <f t="shared" ref="G198:G215" si="51">+E198+F198</f>
        <v>15000</v>
      </c>
      <c r="H198" s="75">
        <f t="shared" si="34"/>
        <v>7.5000000000000002E-4</v>
      </c>
    </row>
    <row r="199" spans="1:8" ht="15" x14ac:dyDescent="0.25">
      <c r="A199" s="63" t="s">
        <v>356</v>
      </c>
      <c r="B199" s="51" t="s">
        <v>357</v>
      </c>
      <c r="C199" s="74">
        <v>10000000</v>
      </c>
      <c r="D199" s="74">
        <f t="shared" si="50"/>
        <v>10000000</v>
      </c>
      <c r="E199" s="52">
        <v>3626524</v>
      </c>
      <c r="F199" s="52"/>
      <c r="G199" s="74">
        <f t="shared" si="51"/>
        <v>3626524</v>
      </c>
      <c r="H199" s="53">
        <f t="shared" si="34"/>
        <v>0.36265239999999999</v>
      </c>
    </row>
    <row r="200" spans="1:8" ht="15" x14ac:dyDescent="0.25">
      <c r="A200" s="63" t="s">
        <v>358</v>
      </c>
      <c r="B200" s="51" t="s">
        <v>359</v>
      </c>
      <c r="C200" s="74">
        <v>300000000</v>
      </c>
      <c r="D200" s="74">
        <f t="shared" si="50"/>
        <v>300000000</v>
      </c>
      <c r="E200" s="52">
        <v>7104510</v>
      </c>
      <c r="F200" s="52">
        <f>+'[1]Mapa V(a)_ Receitas FSAs '!AY59</f>
        <v>248000</v>
      </c>
      <c r="G200" s="52">
        <f t="shared" si="51"/>
        <v>7352510</v>
      </c>
      <c r="H200" s="53">
        <f t="shared" si="34"/>
        <v>2.4508366666666666E-2</v>
      </c>
    </row>
    <row r="201" spans="1:8" ht="15" x14ac:dyDescent="0.25">
      <c r="A201" s="63" t="s">
        <v>360</v>
      </c>
      <c r="B201" s="51" t="s">
        <v>361</v>
      </c>
      <c r="C201" s="74">
        <v>56500000</v>
      </c>
      <c r="D201" s="74">
        <f t="shared" si="50"/>
        <v>56500000</v>
      </c>
      <c r="E201" s="52">
        <v>799000</v>
      </c>
      <c r="F201" s="52">
        <f>+'[1]Mapa V(a)_ Receitas FSAs '!AY60</f>
        <v>2208000</v>
      </c>
      <c r="G201" s="52">
        <f t="shared" si="51"/>
        <v>3007000</v>
      </c>
      <c r="H201" s="53">
        <f t="shared" si="34"/>
        <v>5.3221238938053098E-2</v>
      </c>
    </row>
    <row r="202" spans="1:8" ht="15" x14ac:dyDescent="0.25">
      <c r="A202" s="63" t="s">
        <v>362</v>
      </c>
      <c r="B202" s="51" t="s">
        <v>363</v>
      </c>
      <c r="C202" s="74">
        <v>350000</v>
      </c>
      <c r="D202" s="74">
        <f t="shared" si="50"/>
        <v>350000</v>
      </c>
      <c r="E202" s="52"/>
      <c r="F202" s="52">
        <f>+'[1]Mapa V(a)_ Receitas FSAs '!AY61</f>
        <v>226250</v>
      </c>
      <c r="G202" s="52">
        <f t="shared" si="51"/>
        <v>226250</v>
      </c>
      <c r="H202" s="53">
        <f t="shared" si="34"/>
        <v>0.64642857142857146</v>
      </c>
    </row>
    <row r="203" spans="1:8" ht="15" x14ac:dyDescent="0.25">
      <c r="A203" s="63" t="s">
        <v>364</v>
      </c>
      <c r="B203" s="51" t="s">
        <v>365</v>
      </c>
      <c r="C203" s="74">
        <v>10000000</v>
      </c>
      <c r="D203" s="74">
        <f t="shared" si="50"/>
        <v>10000000</v>
      </c>
      <c r="E203" s="52">
        <v>1210000</v>
      </c>
      <c r="F203" s="52"/>
      <c r="G203" s="52">
        <f t="shared" si="51"/>
        <v>1210000</v>
      </c>
      <c r="H203" s="53">
        <f t="shared" ref="H203:H215" si="52">+G203/D203</f>
        <v>0.121</v>
      </c>
    </row>
    <row r="204" spans="1:8" ht="15" x14ac:dyDescent="0.25">
      <c r="A204" s="63" t="s">
        <v>366</v>
      </c>
      <c r="B204" s="51" t="s">
        <v>367</v>
      </c>
      <c r="C204" s="74">
        <v>0</v>
      </c>
      <c r="D204" s="74">
        <f t="shared" si="50"/>
        <v>0</v>
      </c>
      <c r="E204" s="52"/>
      <c r="F204" s="52"/>
      <c r="G204" s="52">
        <f t="shared" si="51"/>
        <v>0</v>
      </c>
      <c r="H204" s="53">
        <v>0</v>
      </c>
    </row>
    <row r="205" spans="1:8" ht="15" x14ac:dyDescent="0.25">
      <c r="A205" s="63" t="s">
        <v>368</v>
      </c>
      <c r="B205" s="51" t="s">
        <v>369</v>
      </c>
      <c r="C205" s="74">
        <v>500000</v>
      </c>
      <c r="D205" s="74">
        <f t="shared" si="50"/>
        <v>500000</v>
      </c>
      <c r="E205" s="52"/>
      <c r="F205" s="52"/>
      <c r="G205" s="52">
        <f t="shared" si="51"/>
        <v>0</v>
      </c>
      <c r="H205" s="53">
        <f t="shared" si="52"/>
        <v>0</v>
      </c>
    </row>
    <row r="206" spans="1:8" ht="15" x14ac:dyDescent="0.25">
      <c r="A206" s="63" t="s">
        <v>370</v>
      </c>
      <c r="B206" s="51" t="s">
        <v>371</v>
      </c>
      <c r="C206" s="74">
        <v>300000</v>
      </c>
      <c r="D206" s="74">
        <f t="shared" si="50"/>
        <v>300000</v>
      </c>
      <c r="E206" s="52"/>
      <c r="F206" s="52"/>
      <c r="G206" s="52">
        <f t="shared" si="51"/>
        <v>0</v>
      </c>
      <c r="H206" s="53">
        <f t="shared" si="52"/>
        <v>0</v>
      </c>
    </row>
    <row r="207" spans="1:8" ht="15" x14ac:dyDescent="0.25">
      <c r="A207" s="63" t="s">
        <v>372</v>
      </c>
      <c r="B207" s="51" t="s">
        <v>373</v>
      </c>
      <c r="C207" s="74">
        <v>813054</v>
      </c>
      <c r="D207" s="74">
        <f t="shared" si="50"/>
        <v>813054</v>
      </c>
      <c r="E207" s="52"/>
      <c r="F207" s="52"/>
      <c r="G207" s="52">
        <f t="shared" si="51"/>
        <v>0</v>
      </c>
      <c r="H207" s="53">
        <f t="shared" si="52"/>
        <v>0</v>
      </c>
    </row>
    <row r="208" spans="1:8" s="54" customFormat="1" ht="15" x14ac:dyDescent="0.25">
      <c r="A208" s="69" t="s">
        <v>374</v>
      </c>
      <c r="B208" s="71" t="s">
        <v>375</v>
      </c>
      <c r="C208" s="47">
        <f>SUM(C209)</f>
        <v>15000000</v>
      </c>
      <c r="D208" s="47">
        <f t="shared" ref="D208:G208" si="53">SUM(D209)</f>
        <v>15000000</v>
      </c>
      <c r="E208" s="48">
        <f t="shared" si="53"/>
        <v>0</v>
      </c>
      <c r="F208" s="48">
        <f t="shared" si="53"/>
        <v>0</v>
      </c>
      <c r="G208" s="48">
        <f t="shared" si="53"/>
        <v>0</v>
      </c>
      <c r="H208" s="49">
        <f t="shared" si="52"/>
        <v>0</v>
      </c>
    </row>
    <row r="209" spans="1:8" ht="15" x14ac:dyDescent="0.25">
      <c r="A209" s="63" t="s">
        <v>376</v>
      </c>
      <c r="B209" s="51" t="s">
        <v>377</v>
      </c>
      <c r="C209" s="74">
        <v>15000000</v>
      </c>
      <c r="D209" s="74">
        <f t="shared" ref="D209" si="54">+C209</f>
        <v>15000000</v>
      </c>
      <c r="E209" s="52"/>
      <c r="F209" s="52"/>
      <c r="G209" s="52">
        <f t="shared" si="51"/>
        <v>0</v>
      </c>
      <c r="H209" s="53">
        <f t="shared" si="52"/>
        <v>0</v>
      </c>
    </row>
    <row r="210" spans="1:8" s="54" customFormat="1" ht="15" x14ac:dyDescent="0.25">
      <c r="A210" s="69" t="s">
        <v>378</v>
      </c>
      <c r="B210" s="71" t="s">
        <v>379</v>
      </c>
      <c r="C210" s="47">
        <f>SUM(C211)</f>
        <v>113938889</v>
      </c>
      <c r="D210" s="47">
        <f t="shared" ref="D210:G210" si="55">SUM(D211)</f>
        <v>113938889</v>
      </c>
      <c r="E210" s="48">
        <f t="shared" si="55"/>
        <v>0</v>
      </c>
      <c r="F210" s="48">
        <f t="shared" si="55"/>
        <v>67074456</v>
      </c>
      <c r="G210" s="48">
        <f t="shared" si="55"/>
        <v>67074456</v>
      </c>
      <c r="H210" s="49">
        <f t="shared" si="52"/>
        <v>0.58868799396490512</v>
      </c>
    </row>
    <row r="211" spans="1:8" ht="15" x14ac:dyDescent="0.25">
      <c r="A211" s="63" t="s">
        <v>380</v>
      </c>
      <c r="B211" s="51" t="s">
        <v>381</v>
      </c>
      <c r="C211" s="74">
        <v>113938889</v>
      </c>
      <c r="D211" s="74">
        <f t="shared" ref="D211" si="56">+C211</f>
        <v>113938889</v>
      </c>
      <c r="E211" s="52"/>
      <c r="F211" s="52">
        <f>+'[1]Mapa V(a)_ Receitas FSAs '!AY64</f>
        <v>67074456</v>
      </c>
      <c r="G211" s="52">
        <f t="shared" si="51"/>
        <v>67074456</v>
      </c>
      <c r="H211" s="53">
        <f t="shared" si="52"/>
        <v>0.58868799396490512</v>
      </c>
    </row>
    <row r="212" spans="1:8" ht="15" x14ac:dyDescent="0.25">
      <c r="A212" s="87" t="s">
        <v>382</v>
      </c>
      <c r="B212" s="88" t="s">
        <v>383</v>
      </c>
      <c r="C212" s="47">
        <f>+C214+C213+C215</f>
        <v>220000000</v>
      </c>
      <c r="D212" s="47">
        <f t="shared" ref="D212:G212" si="57">+D214+D213+D215</f>
        <v>220000000</v>
      </c>
      <c r="E212" s="48">
        <f t="shared" si="57"/>
        <v>23400071</v>
      </c>
      <c r="F212" s="48">
        <f t="shared" si="57"/>
        <v>0</v>
      </c>
      <c r="G212" s="48">
        <f t="shared" si="57"/>
        <v>23400071</v>
      </c>
      <c r="H212" s="49">
        <f t="shared" si="52"/>
        <v>0.10636395909090909</v>
      </c>
    </row>
    <row r="213" spans="1:8" ht="15" x14ac:dyDescent="0.25">
      <c r="A213" s="63" t="s">
        <v>384</v>
      </c>
      <c r="B213" s="51" t="s">
        <v>385</v>
      </c>
      <c r="C213" s="74">
        <v>0</v>
      </c>
      <c r="D213" s="74">
        <f t="shared" ref="D213:D215" si="58">+C213</f>
        <v>0</v>
      </c>
      <c r="E213" s="52"/>
      <c r="F213" s="52"/>
      <c r="G213" s="52">
        <f t="shared" si="51"/>
        <v>0</v>
      </c>
      <c r="H213" s="53">
        <v>0</v>
      </c>
    </row>
    <row r="214" spans="1:8" ht="15" x14ac:dyDescent="0.25">
      <c r="A214" s="63" t="s">
        <v>386</v>
      </c>
      <c r="B214" s="51" t="s">
        <v>387</v>
      </c>
      <c r="C214" s="74">
        <v>0</v>
      </c>
      <c r="D214" s="74">
        <f t="shared" si="58"/>
        <v>0</v>
      </c>
      <c r="E214" s="52"/>
      <c r="F214" s="52"/>
      <c r="G214" s="52">
        <f t="shared" si="51"/>
        <v>0</v>
      </c>
      <c r="H214" s="53">
        <v>0</v>
      </c>
    </row>
    <row r="215" spans="1:8" ht="15" x14ac:dyDescent="0.25">
      <c r="A215" s="63" t="s">
        <v>388</v>
      </c>
      <c r="B215" s="89" t="s">
        <v>389</v>
      </c>
      <c r="C215" s="74">
        <v>220000000</v>
      </c>
      <c r="D215" s="74">
        <f t="shared" si="58"/>
        <v>220000000</v>
      </c>
      <c r="E215" s="52">
        <v>23400071</v>
      </c>
      <c r="F215" s="52"/>
      <c r="G215" s="52">
        <f t="shared" si="51"/>
        <v>23400071</v>
      </c>
      <c r="H215" s="53">
        <f t="shared" si="52"/>
        <v>0.10636395909090909</v>
      </c>
    </row>
    <row r="216" spans="1:8" ht="15" x14ac:dyDescent="0.2">
      <c r="A216" s="90"/>
      <c r="B216" s="91"/>
      <c r="C216" s="91"/>
      <c r="D216" s="92"/>
      <c r="E216" s="92"/>
      <c r="F216" s="92"/>
      <c r="G216" s="92"/>
      <c r="H216" s="93"/>
    </row>
    <row r="217" spans="1:8" s="96" customFormat="1" x14ac:dyDescent="0.2">
      <c r="A217" s="94"/>
      <c r="B217" s="94"/>
      <c r="C217" s="94"/>
      <c r="D217" s="95"/>
      <c r="E217" s="95"/>
      <c r="F217" s="95"/>
      <c r="G217" s="95"/>
      <c r="H217" s="95"/>
    </row>
    <row r="218" spans="1:8" s="96" customFormat="1" x14ac:dyDescent="0.2">
      <c r="A218" s="94"/>
      <c r="B218" s="94"/>
      <c r="C218" s="94"/>
      <c r="D218" s="95"/>
      <c r="E218" s="95"/>
      <c r="F218" s="95"/>
      <c r="G218" s="95"/>
      <c r="H218" s="95"/>
    </row>
    <row r="219" spans="1:8" s="101" customFormat="1" ht="18" customHeight="1" x14ac:dyDescent="0.2">
      <c r="A219" s="97" t="s">
        <v>390</v>
      </c>
      <c r="B219" s="97"/>
      <c r="C219" s="98" t="s">
        <v>391</v>
      </c>
      <c r="D219" s="98" t="s">
        <v>392</v>
      </c>
      <c r="E219" s="98" t="s">
        <v>393</v>
      </c>
      <c r="F219" s="99"/>
      <c r="G219" s="99"/>
      <c r="H219" s="100"/>
    </row>
    <row r="220" spans="1:8" s="101" customFormat="1" x14ac:dyDescent="0.2">
      <c r="A220" s="102" t="s">
        <v>394</v>
      </c>
      <c r="B220" s="103"/>
      <c r="C220" s="104">
        <f>+C64+C69</f>
        <v>849040500</v>
      </c>
      <c r="D220" s="104">
        <f>+D64+D69</f>
        <v>849040500</v>
      </c>
      <c r="E220" s="105">
        <f>SUM(E221:E221)</f>
        <v>110265000</v>
      </c>
      <c r="F220" s="106"/>
      <c r="G220" s="106"/>
      <c r="H220" s="100"/>
    </row>
    <row r="221" spans="1:8" s="101" customFormat="1" x14ac:dyDescent="0.2">
      <c r="A221" s="107" t="s">
        <v>395</v>
      </c>
      <c r="B221" s="108"/>
      <c r="C221" s="104"/>
      <c r="D221" s="104"/>
      <c r="E221" s="109">
        <v>110265000</v>
      </c>
      <c r="F221" s="106"/>
      <c r="G221" s="110"/>
      <c r="H221" s="100"/>
    </row>
    <row r="222" spans="1:8" s="101" customFormat="1" x14ac:dyDescent="0.2">
      <c r="A222" s="111" t="s">
        <v>396</v>
      </c>
      <c r="B222" s="112"/>
      <c r="C222" s="104">
        <f>+C65+C70</f>
        <v>98480818</v>
      </c>
      <c r="D222" s="104">
        <f>+D65+D70</f>
        <v>98480818</v>
      </c>
      <c r="E222" s="105">
        <f>SUM(E223)</f>
        <v>96410270</v>
      </c>
      <c r="F222" s="106"/>
      <c r="G222" s="106"/>
      <c r="H222" s="100"/>
    </row>
    <row r="223" spans="1:8" s="57" customFormat="1" x14ac:dyDescent="0.2">
      <c r="A223" s="113" t="s">
        <v>397</v>
      </c>
      <c r="B223" s="113"/>
      <c r="C223" s="114"/>
      <c r="D223" s="114"/>
      <c r="E223" s="109">
        <v>96410270</v>
      </c>
      <c r="F223" s="110"/>
      <c r="G223" s="110"/>
      <c r="H223" s="100"/>
    </row>
    <row r="224" spans="1:8" s="57" customFormat="1" x14ac:dyDescent="0.2">
      <c r="A224" s="111" t="s">
        <v>398</v>
      </c>
      <c r="B224" s="112"/>
      <c r="C224" s="104">
        <f>+C66+C71</f>
        <v>4277758346</v>
      </c>
      <c r="D224" s="104">
        <f>+D66+D71</f>
        <v>6771392591</v>
      </c>
      <c r="E224" s="105">
        <f>SUM(E225:E231)</f>
        <v>1136279954</v>
      </c>
      <c r="F224" s="106"/>
      <c r="G224" s="106"/>
      <c r="H224" s="100"/>
    </row>
    <row r="225" spans="1:8" s="57" customFormat="1" x14ac:dyDescent="0.2">
      <c r="A225" s="115" t="s">
        <v>399</v>
      </c>
      <c r="B225" s="115"/>
      <c r="C225" s="116"/>
      <c r="D225" s="117"/>
      <c r="E225" s="118">
        <v>28713025</v>
      </c>
      <c r="F225" s="110"/>
      <c r="G225" s="110"/>
      <c r="H225" s="100"/>
    </row>
    <row r="226" spans="1:8" s="57" customFormat="1" x14ac:dyDescent="0.2">
      <c r="A226" s="115" t="s">
        <v>400</v>
      </c>
      <c r="B226" s="115"/>
      <c r="C226" s="116"/>
      <c r="D226" s="117"/>
      <c r="E226" s="118">
        <f>573645724+26421440</f>
        <v>600067164</v>
      </c>
      <c r="F226" s="110"/>
      <c r="G226" s="110"/>
      <c r="H226" s="100"/>
    </row>
    <row r="227" spans="1:8" s="57" customFormat="1" x14ac:dyDescent="0.2">
      <c r="A227" s="115" t="s">
        <v>401</v>
      </c>
      <c r="B227" s="115"/>
      <c r="C227" s="116"/>
      <c r="D227" s="117"/>
      <c r="E227" s="118">
        <v>48810385</v>
      </c>
      <c r="F227" s="110"/>
      <c r="G227" s="110"/>
      <c r="H227" s="100"/>
    </row>
    <row r="228" spans="1:8" s="57" customFormat="1" x14ac:dyDescent="0.2">
      <c r="A228" s="115" t="s">
        <v>402</v>
      </c>
      <c r="B228" s="115"/>
      <c r="C228" s="116"/>
      <c r="D228" s="117"/>
      <c r="E228" s="118">
        <v>1591740</v>
      </c>
      <c r="F228" s="110"/>
      <c r="G228" s="110"/>
      <c r="H228" s="100"/>
    </row>
    <row r="229" spans="1:8" s="57" customFormat="1" x14ac:dyDescent="0.2">
      <c r="A229" s="115" t="s">
        <v>403</v>
      </c>
      <c r="B229" s="115"/>
      <c r="C229" s="116"/>
      <c r="D229" s="117"/>
      <c r="E229" s="118">
        <v>77767233</v>
      </c>
      <c r="F229" s="110"/>
      <c r="G229" s="110"/>
      <c r="H229" s="100"/>
    </row>
    <row r="230" spans="1:8" s="57" customFormat="1" x14ac:dyDescent="0.2">
      <c r="A230" s="119" t="s">
        <v>404</v>
      </c>
      <c r="B230" s="120"/>
      <c r="C230" s="116"/>
      <c r="D230" s="117"/>
      <c r="E230" s="118">
        <f>149744206+229342254</f>
        <v>379086460</v>
      </c>
      <c r="F230" s="110"/>
      <c r="G230" s="110"/>
      <c r="H230" s="100"/>
    </row>
    <row r="231" spans="1:8" s="57" customFormat="1" x14ac:dyDescent="0.2">
      <c r="A231" s="121" t="s">
        <v>405</v>
      </c>
      <c r="B231" s="122"/>
      <c r="C231" s="116"/>
      <c r="D231" s="117"/>
      <c r="E231" s="123">
        <v>243947</v>
      </c>
      <c r="F231" s="106"/>
      <c r="G231" s="106"/>
      <c r="H231" s="100"/>
    </row>
    <row r="232" spans="1:8" s="57" customFormat="1" x14ac:dyDescent="0.2">
      <c r="A232" s="121" t="s">
        <v>406</v>
      </c>
      <c r="B232" s="122"/>
      <c r="C232" s="116"/>
      <c r="D232" s="117"/>
      <c r="E232" s="123">
        <f>+E222+E224+E220</f>
        <v>1342955224</v>
      </c>
      <c r="F232" s="106"/>
      <c r="G232" s="106"/>
      <c r="H232" s="100"/>
    </row>
  </sheetData>
  <mergeCells count="13">
    <mergeCell ref="A222:B222"/>
    <mergeCell ref="A224:B224"/>
    <mergeCell ref="A231:B231"/>
    <mergeCell ref="A232:B232"/>
    <mergeCell ref="C5:D5"/>
    <mergeCell ref="A6:B8"/>
    <mergeCell ref="C6:C9"/>
    <mergeCell ref="D6:D9"/>
    <mergeCell ref="E6:G6"/>
    <mergeCell ref="H6:H9"/>
    <mergeCell ref="E7:E9"/>
    <mergeCell ref="F7:F9"/>
    <mergeCell ref="G7:G9"/>
  </mergeCells>
  <printOptions horizontalCentered="1"/>
  <pageMargins left="0.39370078740157483" right="0.39370078740157483" top="0.35433070866141736" bottom="0.35433070866141736" header="0.31496062992125984" footer="0.31496062992125984"/>
  <pageSetup paperSize="9" scale="50" fitToHeight="0" orientation="portrait" r:id="rId1"/>
  <rowBreaks count="2" manualBreakCount="2">
    <brk id="97" max="7" man="1"/>
    <brk id="194" max="7" man="1"/>
  </rowBreaks>
  <ignoredErrors>
    <ignoredError sqref="D17:H2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6"/>
  <sheetViews>
    <sheetView topLeftCell="A134" zoomScaleNormal="100" zoomScaleSheetLayoutView="95" workbookViewId="0">
      <selection activeCell="A147" sqref="A147:XFD173"/>
    </sheetView>
  </sheetViews>
  <sheetFormatPr defaultRowHeight="15" x14ac:dyDescent="0.25"/>
  <cols>
    <col min="1" max="1" width="33.85546875" customWidth="1"/>
    <col min="2" max="2" width="65.5703125" customWidth="1"/>
    <col min="3" max="11" width="16.7109375" customWidth="1"/>
    <col min="12" max="12" width="11.140625" customWidth="1"/>
  </cols>
  <sheetData>
    <row r="1" spans="1:12" ht="15.6" customHeight="1" x14ac:dyDescent="0.25">
      <c r="A1" s="124"/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2" customHeight="1" x14ac:dyDescent="0.25">
      <c r="A2" s="124"/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43.5" customHeight="1" x14ac:dyDescent="0.25">
      <c r="A3" s="126"/>
      <c r="B3" s="126"/>
      <c r="C3" s="127"/>
      <c r="D3" s="127"/>
      <c r="E3" s="127"/>
      <c r="F3" s="127"/>
      <c r="G3" s="127"/>
      <c r="H3" s="128"/>
      <c r="I3" s="128"/>
      <c r="J3" s="128"/>
      <c r="K3" s="128"/>
      <c r="L3" s="128"/>
    </row>
    <row r="4" spans="1:12" ht="21" customHeight="1" x14ac:dyDescent="0.25">
      <c r="A4" s="12" t="s">
        <v>407</v>
      </c>
      <c r="B4" s="13"/>
      <c r="C4" s="129" t="s">
        <v>408</v>
      </c>
      <c r="D4" s="15" t="s">
        <v>409</v>
      </c>
      <c r="E4" s="16"/>
      <c r="F4" s="16"/>
      <c r="G4" s="17"/>
      <c r="H4" s="15" t="s">
        <v>3</v>
      </c>
      <c r="I4" s="16"/>
      <c r="J4" s="16"/>
      <c r="K4" s="17"/>
      <c r="L4" s="129" t="s">
        <v>410</v>
      </c>
    </row>
    <row r="5" spans="1:12" ht="29.1" customHeight="1" x14ac:dyDescent="0.25">
      <c r="A5" s="23"/>
      <c r="B5" s="24"/>
      <c r="C5" s="130"/>
      <c r="D5" s="131" t="s">
        <v>411</v>
      </c>
      <c r="E5" s="18" t="s">
        <v>412</v>
      </c>
      <c r="F5" s="18" t="s">
        <v>413</v>
      </c>
      <c r="G5" s="129" t="s">
        <v>7</v>
      </c>
      <c r="H5" s="18" t="s">
        <v>411</v>
      </c>
      <c r="I5" s="132" t="s">
        <v>412</v>
      </c>
      <c r="J5" s="18" t="s">
        <v>413</v>
      </c>
      <c r="K5" s="129" t="s">
        <v>7</v>
      </c>
      <c r="L5" s="130"/>
    </row>
    <row r="6" spans="1:12" x14ac:dyDescent="0.25">
      <c r="A6" s="25" t="s">
        <v>8</v>
      </c>
      <c r="B6" s="25" t="s">
        <v>9</v>
      </c>
      <c r="C6" s="133"/>
      <c r="D6" s="134"/>
      <c r="E6" s="28"/>
      <c r="F6" s="28"/>
      <c r="G6" s="133"/>
      <c r="H6" s="28"/>
      <c r="I6" s="135"/>
      <c r="J6" s="28"/>
      <c r="K6" s="133"/>
      <c r="L6" s="133"/>
    </row>
    <row r="7" spans="1:12" x14ac:dyDescent="0.25">
      <c r="A7" s="136" t="s">
        <v>414</v>
      </c>
      <c r="B7" s="137" t="s">
        <v>415</v>
      </c>
      <c r="C7" s="138">
        <v>600378216</v>
      </c>
      <c r="D7" s="138"/>
      <c r="E7" s="138">
        <v>299454219</v>
      </c>
      <c r="F7" s="138">
        <v>314509299</v>
      </c>
      <c r="G7" s="138">
        <f>+D7+E7+F7</f>
        <v>613963518</v>
      </c>
      <c r="H7" s="138"/>
      <c r="I7" s="139">
        <v>199294111</v>
      </c>
      <c r="J7" s="139">
        <v>222919289</v>
      </c>
      <c r="K7" s="139">
        <f>+H7+I7+J7</f>
        <v>422213400</v>
      </c>
      <c r="L7" s="140">
        <f>+K7/G7</f>
        <v>0.6876848340685936</v>
      </c>
    </row>
    <row r="8" spans="1:12" x14ac:dyDescent="0.25">
      <c r="A8" s="141"/>
      <c r="B8" s="137" t="s">
        <v>416</v>
      </c>
      <c r="C8" s="138">
        <v>12061330512</v>
      </c>
      <c r="D8" s="138"/>
      <c r="E8" s="138">
        <v>10610176846</v>
      </c>
      <c r="F8" s="138">
        <v>1426376276</v>
      </c>
      <c r="G8" s="138">
        <f t="shared" ref="G8:G32" si="0">+D8+E8+F8</f>
        <v>12036553122</v>
      </c>
      <c r="H8" s="138"/>
      <c r="I8" s="139">
        <v>7730690545</v>
      </c>
      <c r="J8" s="139">
        <v>1016282535</v>
      </c>
      <c r="K8" s="139">
        <f t="shared" ref="K8:K32" si="1">+H8+I8+J8</f>
        <v>8746973080</v>
      </c>
      <c r="L8" s="140">
        <f t="shared" ref="L8:L71" si="2">+K8/G8</f>
        <v>0.72670082467484665</v>
      </c>
    </row>
    <row r="9" spans="1:12" x14ac:dyDescent="0.25">
      <c r="A9" s="141"/>
      <c r="B9" s="137" t="s">
        <v>417</v>
      </c>
      <c r="C9" s="138">
        <v>4802486584.0349998</v>
      </c>
      <c r="D9" s="138">
        <v>139480474.52500001</v>
      </c>
      <c r="E9" s="138">
        <v>4327722061.3549995</v>
      </c>
      <c r="F9" s="138">
        <v>788699855</v>
      </c>
      <c r="G9" s="138">
        <f t="shared" si="0"/>
        <v>5255902390.8799992</v>
      </c>
      <c r="H9" s="138">
        <v>68359950</v>
      </c>
      <c r="I9" s="139">
        <v>2904043995</v>
      </c>
      <c r="J9" s="139">
        <v>543078927</v>
      </c>
      <c r="K9" s="139">
        <f t="shared" si="1"/>
        <v>3515482872</v>
      </c>
      <c r="L9" s="140">
        <f t="shared" si="2"/>
        <v>0.6688638050242407</v>
      </c>
    </row>
    <row r="10" spans="1:12" x14ac:dyDescent="0.25">
      <c r="A10" s="141"/>
      <c r="B10" s="137" t="s">
        <v>418</v>
      </c>
      <c r="C10" s="138">
        <v>29085320</v>
      </c>
      <c r="D10" s="138"/>
      <c r="E10" s="138">
        <v>25949566</v>
      </c>
      <c r="F10" s="138">
        <v>9434752</v>
      </c>
      <c r="G10" s="138">
        <f t="shared" si="0"/>
        <v>35384318</v>
      </c>
      <c r="H10" s="138"/>
      <c r="I10" s="139">
        <v>3808236</v>
      </c>
      <c r="J10" s="139">
        <v>3650406</v>
      </c>
      <c r="K10" s="139">
        <f t="shared" si="1"/>
        <v>7458642</v>
      </c>
      <c r="L10" s="140">
        <f t="shared" si="2"/>
        <v>0.21078948024376223</v>
      </c>
    </row>
    <row r="11" spans="1:12" x14ac:dyDescent="0.25">
      <c r="A11" s="141"/>
      <c r="B11" s="137" t="s">
        <v>419</v>
      </c>
      <c r="C11" s="138">
        <v>49637370</v>
      </c>
      <c r="D11" s="138">
        <v>1389000</v>
      </c>
      <c r="E11" s="138">
        <v>49637370</v>
      </c>
      <c r="F11" s="138"/>
      <c r="G11" s="138">
        <f t="shared" si="0"/>
        <v>51026370</v>
      </c>
      <c r="H11" s="138">
        <v>0</v>
      </c>
      <c r="I11" s="139">
        <v>32615578</v>
      </c>
      <c r="J11" s="139"/>
      <c r="K11" s="139">
        <f t="shared" si="1"/>
        <v>32615578</v>
      </c>
      <c r="L11" s="140">
        <f t="shared" si="2"/>
        <v>0.63919063809555721</v>
      </c>
    </row>
    <row r="12" spans="1:12" x14ac:dyDescent="0.25">
      <c r="A12" s="141"/>
      <c r="B12" s="137" t="s">
        <v>420</v>
      </c>
      <c r="C12" s="138">
        <v>180330697.5</v>
      </c>
      <c r="D12" s="138">
        <v>1753423</v>
      </c>
      <c r="E12" s="138">
        <v>91388298.739999995</v>
      </c>
      <c r="F12" s="138">
        <v>97592570</v>
      </c>
      <c r="G12" s="138">
        <f t="shared" si="0"/>
        <v>190734291.74000001</v>
      </c>
      <c r="H12" s="138">
        <v>471444</v>
      </c>
      <c r="I12" s="139">
        <v>53680369</v>
      </c>
      <c r="J12" s="139">
        <v>56016861</v>
      </c>
      <c r="K12" s="139">
        <f t="shared" si="1"/>
        <v>110168674</v>
      </c>
      <c r="L12" s="140">
        <f t="shared" si="2"/>
        <v>0.57760286834093122</v>
      </c>
    </row>
    <row r="13" spans="1:12" x14ac:dyDescent="0.25">
      <c r="A13" s="141"/>
      <c r="B13" s="137" t="s">
        <v>421</v>
      </c>
      <c r="C13" s="138">
        <v>1737611702</v>
      </c>
      <c r="D13" s="138">
        <v>4494108</v>
      </c>
      <c r="E13" s="138">
        <v>1610860046</v>
      </c>
      <c r="F13" s="138">
        <v>136225410</v>
      </c>
      <c r="G13" s="138">
        <f t="shared" si="0"/>
        <v>1751579564</v>
      </c>
      <c r="H13" s="138">
        <v>444758</v>
      </c>
      <c r="I13" s="139">
        <v>767396441</v>
      </c>
      <c r="J13" s="139">
        <v>93326728</v>
      </c>
      <c r="K13" s="139">
        <f t="shared" si="1"/>
        <v>861167927</v>
      </c>
      <c r="L13" s="140">
        <f t="shared" si="2"/>
        <v>0.49165218908662717</v>
      </c>
    </row>
    <row r="14" spans="1:12" x14ac:dyDescent="0.25">
      <c r="A14" s="141"/>
      <c r="B14" s="137" t="s">
        <v>422</v>
      </c>
      <c r="C14" s="138">
        <v>28380447</v>
      </c>
      <c r="D14" s="138">
        <v>127000</v>
      </c>
      <c r="E14" s="138">
        <v>20242183</v>
      </c>
      <c r="F14" s="138">
        <v>8728442</v>
      </c>
      <c r="G14" s="138">
        <f t="shared" si="0"/>
        <v>29097625</v>
      </c>
      <c r="H14" s="138">
        <v>0</v>
      </c>
      <c r="I14" s="139">
        <v>10381736</v>
      </c>
      <c r="J14" s="139">
        <v>5195360</v>
      </c>
      <c r="K14" s="139">
        <f t="shared" si="1"/>
        <v>15577096</v>
      </c>
      <c r="L14" s="140">
        <f t="shared" si="2"/>
        <v>0.53533908695297294</v>
      </c>
    </row>
    <row r="15" spans="1:12" x14ac:dyDescent="0.25">
      <c r="A15" s="141"/>
      <c r="B15" s="137" t="s">
        <v>423</v>
      </c>
      <c r="C15" s="138">
        <v>1303802758</v>
      </c>
      <c r="D15" s="138">
        <v>6409371</v>
      </c>
      <c r="E15" s="138">
        <v>1190729371</v>
      </c>
      <c r="F15" s="138">
        <v>218963743</v>
      </c>
      <c r="G15" s="138">
        <f t="shared" si="0"/>
        <v>1416102485</v>
      </c>
      <c r="H15" s="138">
        <v>3162899</v>
      </c>
      <c r="I15" s="139">
        <v>810116010</v>
      </c>
      <c r="J15" s="139">
        <v>174423317</v>
      </c>
      <c r="K15" s="139">
        <f t="shared" si="1"/>
        <v>987702226</v>
      </c>
      <c r="L15" s="140">
        <f t="shared" si="2"/>
        <v>0.69747933956912733</v>
      </c>
    </row>
    <row r="16" spans="1:12" x14ac:dyDescent="0.25">
      <c r="A16" s="141"/>
      <c r="B16" s="137" t="s">
        <v>424</v>
      </c>
      <c r="C16" s="138">
        <v>75048055</v>
      </c>
      <c r="D16" s="138">
        <v>340000</v>
      </c>
      <c r="E16" s="138">
        <v>74424409</v>
      </c>
      <c r="F16" s="138">
        <v>16930516</v>
      </c>
      <c r="G16" s="138">
        <f t="shared" si="0"/>
        <v>91694925</v>
      </c>
      <c r="H16" s="138">
        <v>121836</v>
      </c>
      <c r="I16" s="139">
        <v>34184187</v>
      </c>
      <c r="J16" s="139">
        <v>7857755</v>
      </c>
      <c r="K16" s="139">
        <f t="shared" si="1"/>
        <v>42163778</v>
      </c>
      <c r="L16" s="140">
        <f t="shared" si="2"/>
        <v>0.45982673523098472</v>
      </c>
    </row>
    <row r="17" spans="1:12" x14ac:dyDescent="0.25">
      <c r="A17" s="141"/>
      <c r="B17" s="137" t="s">
        <v>425</v>
      </c>
      <c r="C17" s="138">
        <v>12323571</v>
      </c>
      <c r="D17" s="138">
        <v>232300</v>
      </c>
      <c r="E17" s="138">
        <v>9974927</v>
      </c>
      <c r="F17" s="138">
        <v>2819299</v>
      </c>
      <c r="G17" s="138">
        <f t="shared" si="0"/>
        <v>13026526</v>
      </c>
      <c r="H17" s="138">
        <v>232300</v>
      </c>
      <c r="I17" s="139">
        <v>728307</v>
      </c>
      <c r="J17" s="139">
        <v>881555</v>
      </c>
      <c r="K17" s="139">
        <f t="shared" si="1"/>
        <v>1842162</v>
      </c>
      <c r="L17" s="140">
        <f t="shared" si="2"/>
        <v>0.14141621488338488</v>
      </c>
    </row>
    <row r="18" spans="1:12" x14ac:dyDescent="0.25">
      <c r="A18" s="141"/>
      <c r="B18" s="137" t="s">
        <v>426</v>
      </c>
      <c r="C18" s="138">
        <v>142207121</v>
      </c>
      <c r="D18" s="138">
        <v>29684805</v>
      </c>
      <c r="E18" s="138">
        <v>100380464</v>
      </c>
      <c r="F18" s="138">
        <v>14864383</v>
      </c>
      <c r="G18" s="138">
        <f t="shared" si="0"/>
        <v>144929652</v>
      </c>
      <c r="H18" s="138">
        <v>3879859</v>
      </c>
      <c r="I18" s="139">
        <v>24445676</v>
      </c>
      <c r="J18" s="139">
        <v>3682457</v>
      </c>
      <c r="K18" s="139">
        <f t="shared" si="1"/>
        <v>32007992</v>
      </c>
      <c r="L18" s="140">
        <f t="shared" si="2"/>
        <v>0.22085192062698114</v>
      </c>
    </row>
    <row r="19" spans="1:12" x14ac:dyDescent="0.25">
      <c r="A19" s="141"/>
      <c r="B19" s="137" t="s">
        <v>427</v>
      </c>
      <c r="C19" s="138">
        <v>15041900</v>
      </c>
      <c r="D19" s="138">
        <v>500000</v>
      </c>
      <c r="E19" s="138">
        <v>21425855</v>
      </c>
      <c r="F19" s="138">
        <v>7136900</v>
      </c>
      <c r="G19" s="138">
        <f t="shared" si="0"/>
        <v>29062755</v>
      </c>
      <c r="H19" s="138">
        <v>0</v>
      </c>
      <c r="I19" s="139">
        <v>13861208</v>
      </c>
      <c r="J19" s="139">
        <v>7053201</v>
      </c>
      <c r="K19" s="139">
        <f t="shared" si="1"/>
        <v>20914409</v>
      </c>
      <c r="L19" s="140">
        <f t="shared" si="2"/>
        <v>0.71962926432817531</v>
      </c>
    </row>
    <row r="20" spans="1:12" x14ac:dyDescent="0.25">
      <c r="A20" s="141"/>
      <c r="B20" s="137" t="s">
        <v>428</v>
      </c>
      <c r="C20" s="138">
        <v>196789122</v>
      </c>
      <c r="D20" s="138"/>
      <c r="E20" s="138">
        <v>81407987</v>
      </c>
      <c r="F20" s="138">
        <v>50166153</v>
      </c>
      <c r="G20" s="138">
        <f t="shared" si="0"/>
        <v>131574140</v>
      </c>
      <c r="H20" s="138"/>
      <c r="I20" s="139">
        <v>875937</v>
      </c>
      <c r="J20" s="139">
        <v>4026390</v>
      </c>
      <c r="K20" s="139">
        <f t="shared" si="1"/>
        <v>4902327</v>
      </c>
      <c r="L20" s="140">
        <f t="shared" si="2"/>
        <v>3.7259046496522799E-2</v>
      </c>
    </row>
    <row r="21" spans="1:12" x14ac:dyDescent="0.25">
      <c r="A21" s="141"/>
      <c r="B21" s="137" t="s">
        <v>429</v>
      </c>
      <c r="C21" s="138">
        <v>100000000</v>
      </c>
      <c r="D21" s="138"/>
      <c r="E21" s="138"/>
      <c r="F21" s="138">
        <v>100000000</v>
      </c>
      <c r="G21" s="138">
        <f t="shared" si="0"/>
        <v>100000000</v>
      </c>
      <c r="H21" s="138"/>
      <c r="I21" s="139"/>
      <c r="J21" s="139">
        <v>0</v>
      </c>
      <c r="K21" s="139">
        <f t="shared" si="1"/>
        <v>0</v>
      </c>
      <c r="L21" s="140">
        <f t="shared" si="2"/>
        <v>0</v>
      </c>
    </row>
    <row r="22" spans="1:12" x14ac:dyDescent="0.25">
      <c r="A22" s="141"/>
      <c r="B22" s="137" t="s">
        <v>430</v>
      </c>
      <c r="C22" s="138">
        <v>508673632</v>
      </c>
      <c r="D22" s="138"/>
      <c r="E22" s="138">
        <v>270070907</v>
      </c>
      <c r="F22" s="138">
        <v>51676312</v>
      </c>
      <c r="G22" s="138">
        <f t="shared" si="0"/>
        <v>321747219</v>
      </c>
      <c r="H22" s="138"/>
      <c r="I22" s="139">
        <v>0</v>
      </c>
      <c r="J22" s="139">
        <v>0</v>
      </c>
      <c r="K22" s="139">
        <f t="shared" si="1"/>
        <v>0</v>
      </c>
      <c r="L22" s="140">
        <f t="shared" si="2"/>
        <v>0</v>
      </c>
    </row>
    <row r="23" spans="1:12" x14ac:dyDescent="0.25">
      <c r="A23" s="141"/>
      <c r="B23" s="137" t="s">
        <v>431</v>
      </c>
      <c r="C23" s="138">
        <v>248571170</v>
      </c>
      <c r="D23" s="138"/>
      <c r="E23" s="138">
        <v>143044461</v>
      </c>
      <c r="F23" s="138">
        <v>46930797</v>
      </c>
      <c r="G23" s="138">
        <f t="shared" si="0"/>
        <v>189975258</v>
      </c>
      <c r="H23" s="138"/>
      <c r="I23" s="139">
        <v>0</v>
      </c>
      <c r="J23" s="139">
        <v>0</v>
      </c>
      <c r="K23" s="139">
        <f t="shared" si="1"/>
        <v>0</v>
      </c>
      <c r="L23" s="140">
        <f t="shared" si="2"/>
        <v>0</v>
      </c>
    </row>
    <row r="24" spans="1:12" x14ac:dyDescent="0.25">
      <c r="A24" s="141"/>
      <c r="B24" s="137" t="s">
        <v>432</v>
      </c>
      <c r="C24" s="138">
        <v>8930017</v>
      </c>
      <c r="D24" s="138"/>
      <c r="E24" s="138">
        <v>6096307</v>
      </c>
      <c r="F24" s="138"/>
      <c r="G24" s="138">
        <f t="shared" si="0"/>
        <v>6096307</v>
      </c>
      <c r="H24" s="138"/>
      <c r="I24" s="139">
        <v>0</v>
      </c>
      <c r="J24" s="139"/>
      <c r="K24" s="139">
        <f t="shared" si="1"/>
        <v>0</v>
      </c>
      <c r="L24" s="140">
        <f t="shared" si="2"/>
        <v>0</v>
      </c>
    </row>
    <row r="25" spans="1:12" x14ac:dyDescent="0.25">
      <c r="A25" s="141"/>
      <c r="B25" s="137" t="s">
        <v>433</v>
      </c>
      <c r="C25" s="138">
        <v>62308926</v>
      </c>
      <c r="D25" s="138"/>
      <c r="E25" s="138">
        <v>20806598</v>
      </c>
      <c r="F25" s="138">
        <v>1038000</v>
      </c>
      <c r="G25" s="138">
        <f t="shared" si="0"/>
        <v>21844598</v>
      </c>
      <c r="H25" s="138"/>
      <c r="I25" s="139">
        <v>0</v>
      </c>
      <c r="J25" s="139">
        <v>0</v>
      </c>
      <c r="K25" s="139">
        <f t="shared" si="1"/>
        <v>0</v>
      </c>
      <c r="L25" s="140">
        <f t="shared" si="2"/>
        <v>0</v>
      </c>
    </row>
    <row r="26" spans="1:12" x14ac:dyDescent="0.25">
      <c r="A26" s="141"/>
      <c r="B26" s="137" t="s">
        <v>434</v>
      </c>
      <c r="C26" s="138">
        <v>204845836</v>
      </c>
      <c r="D26" s="138">
        <v>1477819</v>
      </c>
      <c r="E26" s="138">
        <v>93839548</v>
      </c>
      <c r="F26" s="138">
        <v>67602452</v>
      </c>
      <c r="G26" s="138">
        <f t="shared" si="0"/>
        <v>162919819</v>
      </c>
      <c r="H26" s="138">
        <v>0</v>
      </c>
      <c r="I26" s="139">
        <v>0</v>
      </c>
      <c r="J26" s="139">
        <v>0</v>
      </c>
      <c r="K26" s="139">
        <f t="shared" si="1"/>
        <v>0</v>
      </c>
      <c r="L26" s="140">
        <f t="shared" si="2"/>
        <v>0</v>
      </c>
    </row>
    <row r="27" spans="1:12" x14ac:dyDescent="0.25">
      <c r="A27" s="141"/>
      <c r="B27" s="137" t="s">
        <v>435</v>
      </c>
      <c r="C27" s="138">
        <v>45913781</v>
      </c>
      <c r="D27" s="138"/>
      <c r="E27" s="138">
        <v>32458794</v>
      </c>
      <c r="F27" s="138">
        <v>8897663</v>
      </c>
      <c r="G27" s="138">
        <f t="shared" si="0"/>
        <v>41356457</v>
      </c>
      <c r="H27" s="138"/>
      <c r="I27" s="139">
        <v>0</v>
      </c>
      <c r="J27" s="139">
        <v>0</v>
      </c>
      <c r="K27" s="139">
        <f t="shared" si="1"/>
        <v>0</v>
      </c>
      <c r="L27" s="140">
        <f t="shared" si="2"/>
        <v>0</v>
      </c>
    </row>
    <row r="28" spans="1:12" x14ac:dyDescent="0.25">
      <c r="A28" s="141"/>
      <c r="B28" s="137" t="s">
        <v>436</v>
      </c>
      <c r="C28" s="138">
        <v>1986937051.6099999</v>
      </c>
      <c r="D28" s="138">
        <v>29652595</v>
      </c>
      <c r="E28" s="138">
        <v>817085544.49000001</v>
      </c>
      <c r="F28" s="138">
        <v>1174744040</v>
      </c>
      <c r="G28" s="138">
        <f t="shared" si="0"/>
        <v>2021482179.49</v>
      </c>
      <c r="H28" s="138">
        <v>12347204</v>
      </c>
      <c r="I28" s="139">
        <v>418911542</v>
      </c>
      <c r="J28" s="139">
        <v>412311756</v>
      </c>
      <c r="K28" s="139">
        <f t="shared" si="1"/>
        <v>843570502</v>
      </c>
      <c r="L28" s="140">
        <f t="shared" si="2"/>
        <v>0.41730296242968834</v>
      </c>
    </row>
    <row r="29" spans="1:12" x14ac:dyDescent="0.25">
      <c r="A29" s="141"/>
      <c r="B29" s="137" t="s">
        <v>437</v>
      </c>
      <c r="C29" s="138">
        <v>119742424</v>
      </c>
      <c r="D29" s="138"/>
      <c r="E29" s="138">
        <v>126276224</v>
      </c>
      <c r="F29" s="138"/>
      <c r="G29" s="138">
        <f t="shared" si="0"/>
        <v>126276224</v>
      </c>
      <c r="H29" s="138"/>
      <c r="I29" s="139">
        <v>42323852</v>
      </c>
      <c r="J29" s="139"/>
      <c r="K29" s="139">
        <f t="shared" si="1"/>
        <v>42323852</v>
      </c>
      <c r="L29" s="140">
        <f t="shared" si="2"/>
        <v>0.33516881214313154</v>
      </c>
    </row>
    <row r="30" spans="1:12" x14ac:dyDescent="0.25">
      <c r="A30" s="141"/>
      <c r="B30" s="137" t="s">
        <v>438</v>
      </c>
      <c r="C30" s="138">
        <v>19225086</v>
      </c>
      <c r="D30" s="138"/>
      <c r="E30" s="138">
        <v>17153009</v>
      </c>
      <c r="F30" s="138">
        <v>1913412</v>
      </c>
      <c r="G30" s="138">
        <f t="shared" si="0"/>
        <v>19066421</v>
      </c>
      <c r="H30" s="138"/>
      <c r="I30" s="139">
        <v>7341800</v>
      </c>
      <c r="J30" s="139">
        <v>1035100</v>
      </c>
      <c r="K30" s="139">
        <f t="shared" si="1"/>
        <v>8376900</v>
      </c>
      <c r="L30" s="140">
        <f t="shared" si="2"/>
        <v>0.43935356299957923</v>
      </c>
    </row>
    <row r="31" spans="1:12" x14ac:dyDescent="0.25">
      <c r="A31" s="141"/>
      <c r="B31" s="137" t="s">
        <v>439</v>
      </c>
      <c r="C31" s="138">
        <v>38016260</v>
      </c>
      <c r="D31" s="138">
        <v>522547</v>
      </c>
      <c r="E31" s="138">
        <v>27883771</v>
      </c>
      <c r="F31" s="138">
        <v>12219258</v>
      </c>
      <c r="G31" s="138">
        <f t="shared" si="0"/>
        <v>40625576</v>
      </c>
      <c r="H31" s="138">
        <v>258177</v>
      </c>
      <c r="I31" s="139">
        <v>21447092</v>
      </c>
      <c r="J31" s="139">
        <v>2510839</v>
      </c>
      <c r="K31" s="139">
        <f t="shared" si="1"/>
        <v>24216108</v>
      </c>
      <c r="L31" s="140">
        <f t="shared" si="2"/>
        <v>0.59608036080522275</v>
      </c>
    </row>
    <row r="32" spans="1:12" x14ac:dyDescent="0.25">
      <c r="A32" s="142"/>
      <c r="B32" s="137" t="s">
        <v>440</v>
      </c>
      <c r="C32" s="138">
        <v>3461772</v>
      </c>
      <c r="D32" s="138"/>
      <c r="E32" s="138">
        <v>3121772</v>
      </c>
      <c r="F32" s="138">
        <v>340000</v>
      </c>
      <c r="G32" s="138">
        <f t="shared" si="0"/>
        <v>3461772</v>
      </c>
      <c r="H32" s="138"/>
      <c r="I32" s="139">
        <v>0</v>
      </c>
      <c r="J32" s="139">
        <v>0</v>
      </c>
      <c r="K32" s="139">
        <f t="shared" si="1"/>
        <v>0</v>
      </c>
      <c r="L32" s="140">
        <f t="shared" si="2"/>
        <v>0</v>
      </c>
    </row>
    <row r="33" spans="1:12" ht="14.25" customHeight="1" x14ac:dyDescent="0.25">
      <c r="A33" s="143" t="s">
        <v>441</v>
      </c>
      <c r="B33" s="144"/>
      <c r="C33" s="145">
        <f>SUM(C7:C32)</f>
        <v>24581079331.145</v>
      </c>
      <c r="D33" s="145">
        <f t="shared" ref="D33:K33" si="3">SUM(D7:D32)</f>
        <v>216063442.52500001</v>
      </c>
      <c r="E33" s="145">
        <f t="shared" si="3"/>
        <v>20071610538.585003</v>
      </c>
      <c r="F33" s="145">
        <f t="shared" si="3"/>
        <v>4557809532</v>
      </c>
      <c r="G33" s="145">
        <f t="shared" si="3"/>
        <v>24845483513.110001</v>
      </c>
      <c r="H33" s="145">
        <f t="shared" si="3"/>
        <v>89278427</v>
      </c>
      <c r="I33" s="145">
        <f t="shared" si="3"/>
        <v>13076146622</v>
      </c>
      <c r="J33" s="145">
        <f t="shared" si="3"/>
        <v>2554252476</v>
      </c>
      <c r="K33" s="145">
        <f t="shared" si="3"/>
        <v>15719677525</v>
      </c>
      <c r="L33" s="146">
        <f t="shared" si="2"/>
        <v>0.63269758935081033</v>
      </c>
    </row>
    <row r="34" spans="1:12" x14ac:dyDescent="0.25">
      <c r="A34" s="136" t="s">
        <v>442</v>
      </c>
      <c r="B34" s="137" t="s">
        <v>443</v>
      </c>
      <c r="C34" s="138">
        <v>37214747</v>
      </c>
      <c r="D34" s="138">
        <v>12840229</v>
      </c>
      <c r="E34" s="138">
        <v>23785204</v>
      </c>
      <c r="F34" s="138">
        <v>365000</v>
      </c>
      <c r="G34" s="138">
        <f t="shared" ref="G34:G69" si="4">+D34+E34+F34</f>
        <v>36990433</v>
      </c>
      <c r="H34" s="138">
        <v>9715169</v>
      </c>
      <c r="I34" s="139">
        <v>7961089</v>
      </c>
      <c r="J34" s="139">
        <v>88270</v>
      </c>
      <c r="K34" s="139">
        <f t="shared" ref="K34:K69" si="5">+H34+I34+J34</f>
        <v>17764528</v>
      </c>
      <c r="L34" s="140">
        <f t="shared" si="2"/>
        <v>0.48024655456182413</v>
      </c>
    </row>
    <row r="35" spans="1:12" x14ac:dyDescent="0.25">
      <c r="A35" s="141"/>
      <c r="B35" s="137" t="s">
        <v>444</v>
      </c>
      <c r="C35" s="138">
        <v>1210386175.605</v>
      </c>
      <c r="D35" s="138">
        <v>2350000</v>
      </c>
      <c r="E35" s="138">
        <v>1145869439.605</v>
      </c>
      <c r="F35" s="138">
        <v>2062957</v>
      </c>
      <c r="G35" s="138">
        <f t="shared" si="4"/>
        <v>1150282396.605</v>
      </c>
      <c r="H35" s="138">
        <v>2233840</v>
      </c>
      <c r="I35" s="138">
        <v>507652918</v>
      </c>
      <c r="J35" s="138">
        <v>484411</v>
      </c>
      <c r="K35" s="139">
        <f t="shared" si="5"/>
        <v>510371169</v>
      </c>
      <c r="L35" s="147">
        <f t="shared" si="2"/>
        <v>0.44369206249381415</v>
      </c>
    </row>
    <row r="36" spans="1:12" x14ac:dyDescent="0.25">
      <c r="A36" s="141"/>
      <c r="B36" s="137" t="s">
        <v>445</v>
      </c>
      <c r="C36" s="138">
        <v>1022210929</v>
      </c>
      <c r="D36" s="138"/>
      <c r="E36" s="138">
        <v>758731473</v>
      </c>
      <c r="F36" s="138">
        <v>74372326</v>
      </c>
      <c r="G36" s="138">
        <f t="shared" si="4"/>
        <v>833103799</v>
      </c>
      <c r="H36" s="138"/>
      <c r="I36" s="139">
        <v>277667505.33999997</v>
      </c>
      <c r="J36" s="139">
        <v>68310501</v>
      </c>
      <c r="K36" s="139">
        <f t="shared" si="5"/>
        <v>345978006.33999997</v>
      </c>
      <c r="L36" s="140">
        <f t="shared" si="2"/>
        <v>0.41528799503169711</v>
      </c>
    </row>
    <row r="37" spans="1:12" x14ac:dyDescent="0.25">
      <c r="A37" s="141"/>
      <c r="B37" s="137" t="s">
        <v>446</v>
      </c>
      <c r="C37" s="138">
        <v>135319521</v>
      </c>
      <c r="D37" s="138">
        <v>1408748</v>
      </c>
      <c r="E37" s="138">
        <v>120422999</v>
      </c>
      <c r="F37" s="138">
        <v>8232233</v>
      </c>
      <c r="G37" s="138">
        <f t="shared" si="4"/>
        <v>130063980</v>
      </c>
      <c r="H37" s="138">
        <v>195415</v>
      </c>
      <c r="I37" s="139">
        <v>19262969</v>
      </c>
      <c r="J37" s="139">
        <v>2018686</v>
      </c>
      <c r="K37" s="139">
        <f t="shared" si="5"/>
        <v>21477070</v>
      </c>
      <c r="L37" s="140">
        <f t="shared" si="2"/>
        <v>0.16512696289933615</v>
      </c>
    </row>
    <row r="38" spans="1:12" ht="14.25" customHeight="1" x14ac:dyDescent="0.25">
      <c r="A38" s="141"/>
      <c r="B38" s="137" t="s">
        <v>447</v>
      </c>
      <c r="C38" s="138">
        <v>239579094.59999999</v>
      </c>
      <c r="D38" s="138">
        <v>9940662.2399999984</v>
      </c>
      <c r="E38" s="138">
        <v>199020271.90000001</v>
      </c>
      <c r="F38" s="138">
        <v>42615314</v>
      </c>
      <c r="G38" s="138">
        <f t="shared" si="4"/>
        <v>251576248.14000002</v>
      </c>
      <c r="H38" s="138">
        <v>2605041</v>
      </c>
      <c r="I38" s="139">
        <v>88528051</v>
      </c>
      <c r="J38" s="139">
        <v>23221452</v>
      </c>
      <c r="K38" s="139">
        <f t="shared" si="5"/>
        <v>114354544</v>
      </c>
      <c r="L38" s="140">
        <f t="shared" si="2"/>
        <v>0.45455222758693292</v>
      </c>
    </row>
    <row r="39" spans="1:12" x14ac:dyDescent="0.25">
      <c r="A39" s="141"/>
      <c r="B39" s="137" t="s">
        <v>448</v>
      </c>
      <c r="C39" s="138">
        <v>533351379</v>
      </c>
      <c r="D39" s="138"/>
      <c r="E39" s="138">
        <v>593247463</v>
      </c>
      <c r="F39" s="138">
        <v>400000</v>
      </c>
      <c r="G39" s="138">
        <f t="shared" si="4"/>
        <v>593647463</v>
      </c>
      <c r="H39" s="138"/>
      <c r="I39" s="139">
        <v>254423116</v>
      </c>
      <c r="J39" s="139">
        <v>63502</v>
      </c>
      <c r="K39" s="139">
        <f t="shared" si="5"/>
        <v>254486618</v>
      </c>
      <c r="L39" s="140">
        <f t="shared" si="2"/>
        <v>0.42868307179138065</v>
      </c>
    </row>
    <row r="40" spans="1:12" x14ac:dyDescent="0.25">
      <c r="A40" s="141"/>
      <c r="B40" s="137" t="s">
        <v>449</v>
      </c>
      <c r="C40" s="138">
        <v>8423021</v>
      </c>
      <c r="D40" s="138"/>
      <c r="E40" s="138">
        <v>3723021</v>
      </c>
      <c r="F40" s="138"/>
      <c r="G40" s="138">
        <f t="shared" si="4"/>
        <v>3723021</v>
      </c>
      <c r="H40" s="138"/>
      <c r="I40" s="139">
        <v>0</v>
      </c>
      <c r="J40" s="139"/>
      <c r="K40" s="139">
        <f t="shared" si="5"/>
        <v>0</v>
      </c>
      <c r="L40" s="140">
        <f t="shared" si="2"/>
        <v>0</v>
      </c>
    </row>
    <row r="41" spans="1:12" x14ac:dyDescent="0.25">
      <c r="A41" s="141"/>
      <c r="B41" s="137" t="s">
        <v>450</v>
      </c>
      <c r="C41" s="138">
        <v>58450483</v>
      </c>
      <c r="D41" s="138">
        <v>196000</v>
      </c>
      <c r="E41" s="138">
        <v>63609975</v>
      </c>
      <c r="F41" s="138">
        <v>6087985</v>
      </c>
      <c r="G41" s="138">
        <f t="shared" si="4"/>
        <v>69893960</v>
      </c>
      <c r="H41" s="138">
        <v>156800</v>
      </c>
      <c r="I41" s="139">
        <v>25024498</v>
      </c>
      <c r="J41" s="139">
        <v>4594008</v>
      </c>
      <c r="K41" s="139">
        <f t="shared" si="5"/>
        <v>29775306</v>
      </c>
      <c r="L41" s="140">
        <f t="shared" si="2"/>
        <v>0.42600685381111614</v>
      </c>
    </row>
    <row r="42" spans="1:12" x14ac:dyDescent="0.25">
      <c r="A42" s="141"/>
      <c r="B42" s="137" t="s">
        <v>451</v>
      </c>
      <c r="C42" s="138">
        <v>125595501</v>
      </c>
      <c r="D42" s="138">
        <v>2265708</v>
      </c>
      <c r="E42" s="138">
        <v>106242375</v>
      </c>
      <c r="F42" s="138">
        <v>16618782</v>
      </c>
      <c r="G42" s="138">
        <f t="shared" si="4"/>
        <v>125126865</v>
      </c>
      <c r="H42" s="138">
        <v>359360</v>
      </c>
      <c r="I42" s="139">
        <v>37409501</v>
      </c>
      <c r="J42" s="139">
        <v>8321070</v>
      </c>
      <c r="K42" s="139">
        <f t="shared" si="5"/>
        <v>46089931</v>
      </c>
      <c r="L42" s="140">
        <f t="shared" si="2"/>
        <v>0.3683456066768715</v>
      </c>
    </row>
    <row r="43" spans="1:12" x14ac:dyDescent="0.25">
      <c r="A43" s="141"/>
      <c r="B43" s="137" t="s">
        <v>452</v>
      </c>
      <c r="C43" s="138">
        <v>116495162</v>
      </c>
      <c r="D43" s="138">
        <v>175000</v>
      </c>
      <c r="E43" s="138">
        <v>20289685</v>
      </c>
      <c r="F43" s="138">
        <v>98064026</v>
      </c>
      <c r="G43" s="138">
        <f t="shared" si="4"/>
        <v>118528711</v>
      </c>
      <c r="H43" s="138">
        <v>125000</v>
      </c>
      <c r="I43" s="139">
        <v>2432357</v>
      </c>
      <c r="J43" s="139">
        <v>54872432</v>
      </c>
      <c r="K43" s="139">
        <f t="shared" si="5"/>
        <v>57429789</v>
      </c>
      <c r="L43" s="140">
        <f t="shared" si="2"/>
        <v>0.48452217623458338</v>
      </c>
    </row>
    <row r="44" spans="1:12" x14ac:dyDescent="0.25">
      <c r="A44" s="141"/>
      <c r="B44" s="137" t="s">
        <v>453</v>
      </c>
      <c r="C44" s="138">
        <v>8812141</v>
      </c>
      <c r="D44" s="138"/>
      <c r="E44" s="138">
        <v>5692464</v>
      </c>
      <c r="F44" s="138">
        <v>1352912</v>
      </c>
      <c r="G44" s="138">
        <f t="shared" si="4"/>
        <v>7045376</v>
      </c>
      <c r="H44" s="138"/>
      <c r="I44" s="139">
        <v>403793</v>
      </c>
      <c r="J44" s="139">
        <v>154546</v>
      </c>
      <c r="K44" s="139">
        <f t="shared" si="5"/>
        <v>558339</v>
      </c>
      <c r="L44" s="140">
        <f t="shared" si="2"/>
        <v>7.9248999627557132E-2</v>
      </c>
    </row>
    <row r="45" spans="1:12" x14ac:dyDescent="0.25">
      <c r="A45" s="141"/>
      <c r="B45" s="137" t="s">
        <v>454</v>
      </c>
      <c r="C45" s="138">
        <v>417956040.36199999</v>
      </c>
      <c r="D45" s="138">
        <v>23902563.25</v>
      </c>
      <c r="E45" s="138">
        <v>320003875.11199999</v>
      </c>
      <c r="F45" s="138">
        <v>95293375</v>
      </c>
      <c r="G45" s="138">
        <f t="shared" si="4"/>
        <v>439199813.36199999</v>
      </c>
      <c r="H45" s="138">
        <v>13064080</v>
      </c>
      <c r="I45" s="139">
        <v>171290754.15000001</v>
      </c>
      <c r="J45" s="139">
        <v>61259133</v>
      </c>
      <c r="K45" s="139">
        <f t="shared" si="5"/>
        <v>245613967.15000001</v>
      </c>
      <c r="L45" s="140">
        <f t="shared" si="2"/>
        <v>0.55923058179343654</v>
      </c>
    </row>
    <row r="46" spans="1:12" x14ac:dyDescent="0.25">
      <c r="A46" s="141"/>
      <c r="B46" s="137" t="s">
        <v>455</v>
      </c>
      <c r="C46" s="138">
        <v>162379993.00999999</v>
      </c>
      <c r="D46" s="138">
        <v>3170491.7250000001</v>
      </c>
      <c r="E46" s="138">
        <v>136511917.28</v>
      </c>
      <c r="F46" s="138">
        <v>16286274</v>
      </c>
      <c r="G46" s="138">
        <f t="shared" si="4"/>
        <v>155968683.005</v>
      </c>
      <c r="H46" s="138">
        <v>595026</v>
      </c>
      <c r="I46" s="139">
        <v>64140531.440000005</v>
      </c>
      <c r="J46" s="139">
        <v>6965063</v>
      </c>
      <c r="K46" s="139">
        <f t="shared" si="5"/>
        <v>71700620.439999998</v>
      </c>
      <c r="L46" s="140">
        <f t="shared" si="2"/>
        <v>0.45971164889365285</v>
      </c>
    </row>
    <row r="47" spans="1:12" x14ac:dyDescent="0.25">
      <c r="A47" s="141"/>
      <c r="B47" s="137" t="s">
        <v>456</v>
      </c>
      <c r="C47" s="138">
        <v>168919543.80000001</v>
      </c>
      <c r="D47" s="138">
        <v>4994535.8</v>
      </c>
      <c r="E47" s="138">
        <v>147431344</v>
      </c>
      <c r="F47" s="138">
        <v>14817715</v>
      </c>
      <c r="G47" s="138">
        <f t="shared" si="4"/>
        <v>167243594.80000001</v>
      </c>
      <c r="H47" s="138">
        <v>1879617</v>
      </c>
      <c r="I47" s="139">
        <v>64980113</v>
      </c>
      <c r="J47" s="139">
        <v>6227462</v>
      </c>
      <c r="K47" s="139">
        <f t="shared" si="5"/>
        <v>73087192</v>
      </c>
      <c r="L47" s="140">
        <f t="shared" si="2"/>
        <v>0.43701041039809074</v>
      </c>
    </row>
    <row r="48" spans="1:12" x14ac:dyDescent="0.25">
      <c r="A48" s="141"/>
      <c r="B48" s="137" t="s">
        <v>457</v>
      </c>
      <c r="C48" s="138">
        <v>90834187</v>
      </c>
      <c r="D48" s="138"/>
      <c r="E48" s="138">
        <v>23324549</v>
      </c>
      <c r="F48" s="138">
        <v>68035475</v>
      </c>
      <c r="G48" s="138">
        <f t="shared" si="4"/>
        <v>91360024</v>
      </c>
      <c r="H48" s="138"/>
      <c r="I48" s="139">
        <v>18917328</v>
      </c>
      <c r="J48" s="139">
        <v>47825770</v>
      </c>
      <c r="K48" s="139">
        <f t="shared" si="5"/>
        <v>66743098</v>
      </c>
      <c r="L48" s="140">
        <f t="shared" si="2"/>
        <v>0.73055035537206081</v>
      </c>
    </row>
    <row r="49" spans="1:12" x14ac:dyDescent="0.25">
      <c r="A49" s="141"/>
      <c r="B49" s="137" t="s">
        <v>458</v>
      </c>
      <c r="C49" s="138">
        <v>399224</v>
      </c>
      <c r="D49" s="138"/>
      <c r="E49" s="138">
        <v>399224</v>
      </c>
      <c r="F49" s="138"/>
      <c r="G49" s="138">
        <f t="shared" si="4"/>
        <v>399224</v>
      </c>
      <c r="H49" s="138"/>
      <c r="I49" s="139">
        <v>0</v>
      </c>
      <c r="J49" s="139"/>
      <c r="K49" s="139">
        <f t="shared" si="5"/>
        <v>0</v>
      </c>
      <c r="L49" s="140">
        <f t="shared" si="2"/>
        <v>0</v>
      </c>
    </row>
    <row r="50" spans="1:12" x14ac:dyDescent="0.25">
      <c r="A50" s="141"/>
      <c r="B50" s="137" t="s">
        <v>459</v>
      </c>
      <c r="C50" s="138">
        <v>330052128.89999998</v>
      </c>
      <c r="D50" s="138">
        <v>104815972.90000001</v>
      </c>
      <c r="E50" s="138">
        <v>174182390</v>
      </c>
      <c r="F50" s="138">
        <v>27244181</v>
      </c>
      <c r="G50" s="138">
        <f t="shared" si="4"/>
        <v>306242543.89999998</v>
      </c>
      <c r="H50" s="138">
        <v>47752507</v>
      </c>
      <c r="I50" s="139">
        <v>65330317.880000003</v>
      </c>
      <c r="J50" s="139">
        <v>14521317</v>
      </c>
      <c r="K50" s="139">
        <f t="shared" si="5"/>
        <v>127604141.88</v>
      </c>
      <c r="L50" s="140">
        <f t="shared" si="2"/>
        <v>0.41667673032936819</v>
      </c>
    </row>
    <row r="51" spans="1:12" x14ac:dyDescent="0.25">
      <c r="A51" s="141"/>
      <c r="B51" s="137" t="s">
        <v>460</v>
      </c>
      <c r="C51" s="138">
        <v>501361480.02499998</v>
      </c>
      <c r="D51" s="138">
        <v>31760229</v>
      </c>
      <c r="E51" s="138">
        <v>337777005.02499998</v>
      </c>
      <c r="F51" s="138">
        <v>121758018</v>
      </c>
      <c r="G51" s="138">
        <f t="shared" si="4"/>
        <v>491295252.02499998</v>
      </c>
      <c r="H51" s="138">
        <v>16438932</v>
      </c>
      <c r="I51" s="139">
        <v>122850958</v>
      </c>
      <c r="J51" s="139">
        <v>82392108</v>
      </c>
      <c r="K51" s="139">
        <f t="shared" si="5"/>
        <v>221681998</v>
      </c>
      <c r="L51" s="140">
        <f t="shared" si="2"/>
        <v>0.45121950005883532</v>
      </c>
    </row>
    <row r="52" spans="1:12" x14ac:dyDescent="0.25">
      <c r="A52" s="141"/>
      <c r="B52" s="137" t="s">
        <v>461</v>
      </c>
      <c r="C52" s="138">
        <v>523008728.17439997</v>
      </c>
      <c r="D52" s="138">
        <v>80640429.5</v>
      </c>
      <c r="E52" s="138">
        <v>394896453.67439997</v>
      </c>
      <c r="F52" s="138">
        <v>65710929</v>
      </c>
      <c r="G52" s="138">
        <f t="shared" si="4"/>
        <v>541247812.17439997</v>
      </c>
      <c r="H52" s="138">
        <v>39056333</v>
      </c>
      <c r="I52" s="139">
        <v>151722742</v>
      </c>
      <c r="J52" s="139">
        <v>39669222</v>
      </c>
      <c r="K52" s="139">
        <f t="shared" si="5"/>
        <v>230448297</v>
      </c>
      <c r="L52" s="140">
        <f t="shared" si="2"/>
        <v>0.42577224667976177</v>
      </c>
    </row>
    <row r="53" spans="1:12" x14ac:dyDescent="0.25">
      <c r="A53" s="141"/>
      <c r="B53" s="137" t="s">
        <v>462</v>
      </c>
      <c r="C53" s="138">
        <v>392866488.19499999</v>
      </c>
      <c r="D53" s="138">
        <v>11824634.289999997</v>
      </c>
      <c r="E53" s="138">
        <v>205969312.84999996</v>
      </c>
      <c r="F53" s="138">
        <v>166730460</v>
      </c>
      <c r="G53" s="138">
        <f t="shared" si="4"/>
        <v>384524407.13999999</v>
      </c>
      <c r="H53" s="138">
        <v>2861485</v>
      </c>
      <c r="I53" s="139">
        <v>104099450</v>
      </c>
      <c r="J53" s="139">
        <v>60849435</v>
      </c>
      <c r="K53" s="139">
        <f t="shared" si="5"/>
        <v>167810370</v>
      </c>
      <c r="L53" s="140">
        <f t="shared" si="2"/>
        <v>0.43641019109328627</v>
      </c>
    </row>
    <row r="54" spans="1:12" x14ac:dyDescent="0.25">
      <c r="A54" s="141"/>
      <c r="B54" s="137" t="s">
        <v>463</v>
      </c>
      <c r="C54" s="138">
        <v>82205521</v>
      </c>
      <c r="D54" s="138">
        <v>107781</v>
      </c>
      <c r="E54" s="138">
        <v>91745199</v>
      </c>
      <c r="F54" s="138">
        <v>8648388</v>
      </c>
      <c r="G54" s="138">
        <f t="shared" si="4"/>
        <v>100501368</v>
      </c>
      <c r="H54" s="138">
        <v>27500</v>
      </c>
      <c r="I54" s="139">
        <v>42466090</v>
      </c>
      <c r="J54" s="139">
        <v>4512935</v>
      </c>
      <c r="K54" s="139">
        <f t="shared" si="5"/>
        <v>47006525</v>
      </c>
      <c r="L54" s="140">
        <f t="shared" si="2"/>
        <v>0.4677202503352989</v>
      </c>
    </row>
    <row r="55" spans="1:12" x14ac:dyDescent="0.25">
      <c r="A55" s="141"/>
      <c r="B55" s="137" t="s">
        <v>464</v>
      </c>
      <c r="C55" s="138">
        <v>267876592.03839996</v>
      </c>
      <c r="D55" s="138">
        <v>7258825.8200000003</v>
      </c>
      <c r="E55" s="138">
        <v>213041573.01839995</v>
      </c>
      <c r="F55" s="138">
        <v>56339270</v>
      </c>
      <c r="G55" s="138">
        <f t="shared" si="4"/>
        <v>276639668.83839995</v>
      </c>
      <c r="H55" s="138">
        <v>1237688</v>
      </c>
      <c r="I55" s="139">
        <v>115678834.11999999</v>
      </c>
      <c r="J55" s="139">
        <v>34373641</v>
      </c>
      <c r="K55" s="139">
        <f t="shared" si="5"/>
        <v>151290163.12</v>
      </c>
      <c r="L55" s="140">
        <f t="shared" si="2"/>
        <v>0.54688528133098901</v>
      </c>
    </row>
    <row r="56" spans="1:12" x14ac:dyDescent="0.25">
      <c r="A56" s="141"/>
      <c r="B56" s="137" t="s">
        <v>465</v>
      </c>
      <c r="C56" s="138">
        <v>565733048.85780001</v>
      </c>
      <c r="D56" s="138">
        <v>15359992.385</v>
      </c>
      <c r="E56" s="138">
        <v>439167281.87279999</v>
      </c>
      <c r="F56" s="138">
        <v>122370923</v>
      </c>
      <c r="G56" s="138">
        <f t="shared" si="4"/>
        <v>576898197.25779998</v>
      </c>
      <c r="H56" s="138">
        <v>7299068</v>
      </c>
      <c r="I56" s="139">
        <v>256933736.40000001</v>
      </c>
      <c r="J56" s="139">
        <v>89270487</v>
      </c>
      <c r="K56" s="139">
        <f t="shared" si="5"/>
        <v>353503291.39999998</v>
      </c>
      <c r="L56" s="140">
        <f t="shared" si="2"/>
        <v>0.61276546378602925</v>
      </c>
    </row>
    <row r="57" spans="1:12" x14ac:dyDescent="0.25">
      <c r="A57" s="141"/>
      <c r="B57" s="137" t="s">
        <v>466</v>
      </c>
      <c r="C57" s="138">
        <v>151131644.56080002</v>
      </c>
      <c r="D57" s="138">
        <v>34997349.820000008</v>
      </c>
      <c r="E57" s="138">
        <v>147161459.56080002</v>
      </c>
      <c r="F57" s="138">
        <v>34715504</v>
      </c>
      <c r="G57" s="138">
        <f t="shared" si="4"/>
        <v>216874313.38080001</v>
      </c>
      <c r="H57" s="138">
        <v>8743056</v>
      </c>
      <c r="I57" s="139">
        <v>59835307</v>
      </c>
      <c r="J57" s="139">
        <v>9140475</v>
      </c>
      <c r="K57" s="139">
        <f t="shared" si="5"/>
        <v>77718838</v>
      </c>
      <c r="L57" s="140">
        <f t="shared" si="2"/>
        <v>0.35835888901945218</v>
      </c>
    </row>
    <row r="58" spans="1:12" x14ac:dyDescent="0.25">
      <c r="A58" s="141"/>
      <c r="B58" s="137" t="s">
        <v>467</v>
      </c>
      <c r="C58" s="138">
        <v>42192083</v>
      </c>
      <c r="D58" s="138">
        <v>303174</v>
      </c>
      <c r="E58" s="138">
        <v>29633733</v>
      </c>
      <c r="F58" s="138">
        <v>17194761</v>
      </c>
      <c r="G58" s="138">
        <f t="shared" si="4"/>
        <v>47131668</v>
      </c>
      <c r="H58" s="138">
        <v>0</v>
      </c>
      <c r="I58" s="139">
        <v>8855346</v>
      </c>
      <c r="J58" s="139">
        <v>10127926</v>
      </c>
      <c r="K58" s="139">
        <f t="shared" si="5"/>
        <v>18983272</v>
      </c>
      <c r="L58" s="140">
        <f t="shared" si="2"/>
        <v>0.40277106254758477</v>
      </c>
    </row>
    <row r="59" spans="1:12" x14ac:dyDescent="0.25">
      <c r="A59" s="141"/>
      <c r="B59" s="137" t="s">
        <v>468</v>
      </c>
      <c r="C59" s="138">
        <v>832613231.56980014</v>
      </c>
      <c r="D59" s="138">
        <v>150867765.215</v>
      </c>
      <c r="E59" s="138">
        <v>751703939.61980009</v>
      </c>
      <c r="F59" s="138">
        <v>311176574</v>
      </c>
      <c r="G59" s="138">
        <f t="shared" si="4"/>
        <v>1213748278.8348002</v>
      </c>
      <c r="H59" s="138">
        <v>51695647</v>
      </c>
      <c r="I59" s="139">
        <v>409428947.28999996</v>
      </c>
      <c r="J59" s="139">
        <v>236552302</v>
      </c>
      <c r="K59" s="139">
        <f t="shared" si="5"/>
        <v>697676896.28999996</v>
      </c>
      <c r="L59" s="140">
        <f t="shared" si="2"/>
        <v>0.57481185222340381</v>
      </c>
    </row>
    <row r="60" spans="1:12" x14ac:dyDescent="0.25">
      <c r="A60" s="141"/>
      <c r="B60" s="137" t="s">
        <v>469</v>
      </c>
      <c r="C60" s="138">
        <v>307307628.27999997</v>
      </c>
      <c r="D60" s="138">
        <v>5021177.78</v>
      </c>
      <c r="E60" s="138">
        <v>172273163.5</v>
      </c>
      <c r="F60" s="138">
        <v>115253129</v>
      </c>
      <c r="G60" s="138">
        <f t="shared" si="4"/>
        <v>292547470.27999997</v>
      </c>
      <c r="H60" s="138">
        <v>1479036</v>
      </c>
      <c r="I60" s="139">
        <v>94201887</v>
      </c>
      <c r="J60" s="139">
        <v>83488721</v>
      </c>
      <c r="K60" s="139">
        <f t="shared" si="5"/>
        <v>179169644</v>
      </c>
      <c r="L60" s="140">
        <f t="shared" si="2"/>
        <v>0.61244639657459699</v>
      </c>
    </row>
    <row r="61" spans="1:12" x14ac:dyDescent="0.25">
      <c r="A61" s="141"/>
      <c r="B61" s="137" t="s">
        <v>470</v>
      </c>
      <c r="C61" s="138">
        <v>243564301.19999999</v>
      </c>
      <c r="D61" s="138">
        <v>4430142</v>
      </c>
      <c r="E61" s="138">
        <v>159276208.19999999</v>
      </c>
      <c r="F61" s="138">
        <v>66461320</v>
      </c>
      <c r="G61" s="138">
        <f t="shared" si="4"/>
        <v>230167670.19999999</v>
      </c>
      <c r="H61" s="138">
        <v>741463</v>
      </c>
      <c r="I61" s="139">
        <v>94195365</v>
      </c>
      <c r="J61" s="139">
        <v>43669308</v>
      </c>
      <c r="K61" s="139">
        <f t="shared" si="5"/>
        <v>138606136</v>
      </c>
      <c r="L61" s="140">
        <f t="shared" si="2"/>
        <v>0.60219637223403588</v>
      </c>
    </row>
    <row r="62" spans="1:12" x14ac:dyDescent="0.25">
      <c r="A62" s="141"/>
      <c r="B62" s="137" t="s">
        <v>471</v>
      </c>
      <c r="C62" s="138">
        <v>542410262</v>
      </c>
      <c r="D62" s="138">
        <v>124940686</v>
      </c>
      <c r="E62" s="138">
        <v>576643855</v>
      </c>
      <c r="F62" s="138">
        <v>77128120</v>
      </c>
      <c r="G62" s="138">
        <f t="shared" si="4"/>
        <v>778712661</v>
      </c>
      <c r="H62" s="138">
        <v>54648964</v>
      </c>
      <c r="I62" s="139">
        <v>309519517</v>
      </c>
      <c r="J62" s="139">
        <v>42601197</v>
      </c>
      <c r="K62" s="139">
        <f t="shared" si="5"/>
        <v>406769678</v>
      </c>
      <c r="L62" s="140">
        <f t="shared" si="2"/>
        <v>0.52236171102912121</v>
      </c>
    </row>
    <row r="63" spans="1:12" x14ac:dyDescent="0.25">
      <c r="A63" s="141"/>
      <c r="B63" s="137" t="s">
        <v>472</v>
      </c>
      <c r="C63" s="138">
        <v>2780026130.9856</v>
      </c>
      <c r="D63" s="138">
        <v>2365901370.1999998</v>
      </c>
      <c r="E63" s="138">
        <v>1207282682.1599998</v>
      </c>
      <c r="F63" s="138">
        <v>294677928</v>
      </c>
      <c r="G63" s="138">
        <f t="shared" si="4"/>
        <v>3867861980.3599997</v>
      </c>
      <c r="H63" s="138">
        <v>1235369283</v>
      </c>
      <c r="I63" s="139">
        <v>480028720</v>
      </c>
      <c r="J63" s="139">
        <v>71999979</v>
      </c>
      <c r="K63" s="139">
        <f t="shared" si="5"/>
        <v>1787397982</v>
      </c>
      <c r="L63" s="140">
        <f t="shared" si="2"/>
        <v>0.46211524378996549</v>
      </c>
    </row>
    <row r="64" spans="1:12" x14ac:dyDescent="0.25">
      <c r="A64" s="141"/>
      <c r="B64" s="148" t="s">
        <v>473</v>
      </c>
      <c r="C64" s="139">
        <v>1762875062.5163999</v>
      </c>
      <c r="D64" s="139">
        <v>1012866645.2</v>
      </c>
      <c r="E64" s="139">
        <v>996962744.28639996</v>
      </c>
      <c r="F64" s="139">
        <v>37290444</v>
      </c>
      <c r="G64" s="139">
        <f t="shared" si="4"/>
        <v>2047119833.4864001</v>
      </c>
      <c r="H64" s="139">
        <v>478903857</v>
      </c>
      <c r="I64" s="139">
        <v>293393197</v>
      </c>
      <c r="J64" s="139">
        <v>7191828</v>
      </c>
      <c r="K64" s="139">
        <f t="shared" si="5"/>
        <v>779488882</v>
      </c>
      <c r="L64" s="140">
        <f t="shared" si="2"/>
        <v>0.38077345021491554</v>
      </c>
    </row>
    <row r="65" spans="1:12" x14ac:dyDescent="0.25">
      <c r="A65" s="141"/>
      <c r="B65" s="148" t="s">
        <v>474</v>
      </c>
      <c r="C65" s="139">
        <v>5968469</v>
      </c>
      <c r="D65" s="139"/>
      <c r="E65" s="139">
        <v>1578405</v>
      </c>
      <c r="F65" s="139">
        <v>600269</v>
      </c>
      <c r="G65" s="139">
        <f t="shared" si="4"/>
        <v>2178674</v>
      </c>
      <c r="H65" s="139"/>
      <c r="I65" s="139">
        <v>0</v>
      </c>
      <c r="J65" s="139">
        <v>0</v>
      </c>
      <c r="K65" s="139">
        <f t="shared" si="5"/>
        <v>0</v>
      </c>
      <c r="L65" s="140">
        <f t="shared" si="2"/>
        <v>0</v>
      </c>
    </row>
    <row r="66" spans="1:12" x14ac:dyDescent="0.25">
      <c r="A66" s="141"/>
      <c r="B66" s="148" t="s">
        <v>475</v>
      </c>
      <c r="C66" s="139">
        <v>56000000</v>
      </c>
      <c r="D66" s="139"/>
      <c r="E66" s="139"/>
      <c r="F66" s="139">
        <v>56000000</v>
      </c>
      <c r="G66" s="139">
        <f t="shared" si="4"/>
        <v>56000000</v>
      </c>
      <c r="H66" s="139"/>
      <c r="I66" s="139"/>
      <c r="J66" s="139">
        <v>45267382</v>
      </c>
      <c r="K66" s="139">
        <f t="shared" si="5"/>
        <v>45267382</v>
      </c>
      <c r="L66" s="140">
        <f t="shared" si="2"/>
        <v>0.80834610714285715</v>
      </c>
    </row>
    <row r="67" spans="1:12" x14ac:dyDescent="0.25">
      <c r="A67" s="141"/>
      <c r="B67" s="148" t="s">
        <v>476</v>
      </c>
      <c r="C67" s="139">
        <v>32406294</v>
      </c>
      <c r="D67" s="139"/>
      <c r="E67" s="139">
        <v>25004573</v>
      </c>
      <c r="F67" s="139">
        <v>1294928</v>
      </c>
      <c r="G67" s="139">
        <f t="shared" si="4"/>
        <v>26299501</v>
      </c>
      <c r="H67" s="139"/>
      <c r="I67" s="139">
        <v>4039266</v>
      </c>
      <c r="J67" s="139">
        <v>464724</v>
      </c>
      <c r="K67" s="139">
        <f t="shared" si="5"/>
        <v>4503990</v>
      </c>
      <c r="L67" s="140">
        <f t="shared" si="2"/>
        <v>0.17125762196020372</v>
      </c>
    </row>
    <row r="68" spans="1:12" x14ac:dyDescent="0.25">
      <c r="A68" s="141"/>
      <c r="B68" s="148" t="s">
        <v>477</v>
      </c>
      <c r="C68" s="139">
        <v>9432461</v>
      </c>
      <c r="D68" s="139">
        <v>3580234</v>
      </c>
      <c r="E68" s="139">
        <v>13085607</v>
      </c>
      <c r="F68" s="139">
        <v>2042500</v>
      </c>
      <c r="G68" s="139">
        <f t="shared" si="4"/>
        <v>18708341</v>
      </c>
      <c r="H68" s="139">
        <v>1085287</v>
      </c>
      <c r="I68" s="139">
        <v>3177668</v>
      </c>
      <c r="J68" s="139">
        <v>80463</v>
      </c>
      <c r="K68" s="139">
        <f t="shared" si="5"/>
        <v>4343418</v>
      </c>
      <c r="L68" s="140">
        <f t="shared" si="2"/>
        <v>0.23216478681888469</v>
      </c>
    </row>
    <row r="69" spans="1:12" x14ac:dyDescent="0.25">
      <c r="A69" s="142"/>
      <c r="B69" s="148" t="s">
        <v>478</v>
      </c>
      <c r="C69" s="139">
        <v>999185490.41680002</v>
      </c>
      <c r="D69" s="139">
        <v>191768004.22499999</v>
      </c>
      <c r="E69" s="139">
        <v>1086448605.5167999</v>
      </c>
      <c r="F69" s="139">
        <v>89206532</v>
      </c>
      <c r="G69" s="139">
        <f t="shared" si="4"/>
        <v>1367423141.7417998</v>
      </c>
      <c r="H69" s="139">
        <v>41651099</v>
      </c>
      <c r="I69" s="139">
        <v>507900758</v>
      </c>
      <c r="J69" s="139">
        <v>56117012</v>
      </c>
      <c r="K69" s="139">
        <f t="shared" si="5"/>
        <v>605668869</v>
      </c>
      <c r="L69" s="140">
        <f t="shared" si="2"/>
        <v>0.44292717485277416</v>
      </c>
    </row>
    <row r="70" spans="1:12" ht="14.25" customHeight="1" x14ac:dyDescent="0.25">
      <c r="A70" s="149" t="s">
        <v>479</v>
      </c>
      <c r="B70" s="150"/>
      <c r="C70" s="151">
        <f>SUM(C34:C69)</f>
        <v>14764544188.096996</v>
      </c>
      <c r="D70" s="151">
        <f t="shared" ref="D70:K70" si="6">SUM(D34:D69)</f>
        <v>4207688351.3499999</v>
      </c>
      <c r="E70" s="151">
        <f t="shared" si="6"/>
        <v>10692139471.1814</v>
      </c>
      <c r="F70" s="151">
        <f t="shared" si="6"/>
        <v>2116448552</v>
      </c>
      <c r="G70" s="151">
        <f t="shared" si="6"/>
        <v>17016276374.531404</v>
      </c>
      <c r="H70" s="151">
        <f t="shared" si="6"/>
        <v>2019920553</v>
      </c>
      <c r="I70" s="151">
        <f t="shared" si="6"/>
        <v>4663752630.6199999</v>
      </c>
      <c r="J70" s="151">
        <f t="shared" si="6"/>
        <v>1216696768</v>
      </c>
      <c r="K70" s="151">
        <f t="shared" si="6"/>
        <v>7900369951.6199999</v>
      </c>
      <c r="L70" s="146">
        <f t="shared" si="2"/>
        <v>0.46428312385926213</v>
      </c>
    </row>
    <row r="71" spans="1:12" ht="17.25" customHeight="1" x14ac:dyDescent="0.25">
      <c r="A71" s="136" t="s">
        <v>480</v>
      </c>
      <c r="B71" s="148" t="s">
        <v>481</v>
      </c>
      <c r="C71" s="139">
        <v>2314736359</v>
      </c>
      <c r="D71" s="139"/>
      <c r="E71" s="139"/>
      <c r="F71" s="139">
        <v>2314736359</v>
      </c>
      <c r="G71" s="139">
        <f t="shared" ref="G71:G73" si="7">+D71+E71+F71</f>
        <v>2314736359</v>
      </c>
      <c r="H71" s="139"/>
      <c r="I71" s="139"/>
      <c r="J71" s="139">
        <v>1988863167</v>
      </c>
      <c r="K71" s="139">
        <f t="shared" ref="K71:K73" si="8">+H71+I71+J71</f>
        <v>1988863167</v>
      </c>
      <c r="L71" s="140">
        <f t="shared" si="2"/>
        <v>0.85921800954438632</v>
      </c>
    </row>
    <row r="72" spans="1:12" x14ac:dyDescent="0.25">
      <c r="A72" s="141"/>
      <c r="B72" s="148" t="s">
        <v>482</v>
      </c>
      <c r="C72" s="139">
        <v>3485696168</v>
      </c>
      <c r="D72" s="139"/>
      <c r="E72" s="139"/>
      <c r="F72" s="139">
        <v>3485696168</v>
      </c>
      <c r="G72" s="139">
        <f t="shared" si="7"/>
        <v>3485696168</v>
      </c>
      <c r="H72" s="139"/>
      <c r="I72" s="139"/>
      <c r="J72" s="139">
        <v>2431608496</v>
      </c>
      <c r="K72" s="139">
        <f t="shared" si="8"/>
        <v>2431608496</v>
      </c>
      <c r="L72" s="140">
        <f t="shared" ref="L72:L135" si="9">+K72/G72</f>
        <v>0.69759622721081638</v>
      </c>
    </row>
    <row r="73" spans="1:12" x14ac:dyDescent="0.25">
      <c r="A73" s="141"/>
      <c r="B73" s="148" t="s">
        <v>483</v>
      </c>
      <c r="C73" s="139">
        <v>76810541</v>
      </c>
      <c r="D73" s="139"/>
      <c r="E73" s="139">
        <v>1810541</v>
      </c>
      <c r="F73" s="139">
        <v>75000000</v>
      </c>
      <c r="G73" s="139">
        <f t="shared" si="7"/>
        <v>76810541</v>
      </c>
      <c r="H73" s="139"/>
      <c r="I73" s="139">
        <v>0</v>
      </c>
      <c r="J73" s="139">
        <v>54805835</v>
      </c>
      <c r="K73" s="139">
        <f t="shared" si="8"/>
        <v>54805835</v>
      </c>
      <c r="L73" s="140">
        <f t="shared" si="9"/>
        <v>0.71351971079073639</v>
      </c>
    </row>
    <row r="74" spans="1:12" ht="15.75" customHeight="1" x14ac:dyDescent="0.25">
      <c r="A74" s="143" t="s">
        <v>484</v>
      </c>
      <c r="B74" s="144"/>
      <c r="C74" s="145">
        <f>SUM(C71:C73)</f>
        <v>5877243068</v>
      </c>
      <c r="D74" s="145">
        <f t="shared" ref="D74:K74" si="10">SUM(D71:D73)</f>
        <v>0</v>
      </c>
      <c r="E74" s="145">
        <f t="shared" si="10"/>
        <v>1810541</v>
      </c>
      <c r="F74" s="145">
        <f t="shared" si="10"/>
        <v>5875432527</v>
      </c>
      <c r="G74" s="145">
        <f t="shared" si="10"/>
        <v>5877243068</v>
      </c>
      <c r="H74" s="145">
        <f t="shared" si="10"/>
        <v>0</v>
      </c>
      <c r="I74" s="145">
        <f t="shared" si="10"/>
        <v>0</v>
      </c>
      <c r="J74" s="145">
        <f t="shared" si="10"/>
        <v>4475277498</v>
      </c>
      <c r="K74" s="145">
        <f t="shared" si="10"/>
        <v>4475277498</v>
      </c>
      <c r="L74" s="146">
        <f t="shared" si="9"/>
        <v>0.76145863736122743</v>
      </c>
    </row>
    <row r="75" spans="1:12" x14ac:dyDescent="0.25">
      <c r="A75" s="136" t="s">
        <v>485</v>
      </c>
      <c r="B75" s="137" t="s">
        <v>486</v>
      </c>
      <c r="C75" s="138">
        <v>1121953851</v>
      </c>
      <c r="D75" s="138"/>
      <c r="E75" s="138">
        <v>874804776</v>
      </c>
      <c r="F75" s="138">
        <v>146746597</v>
      </c>
      <c r="G75" s="138">
        <f t="shared" ref="G75:G76" si="11">+D75+E75+F75</f>
        <v>1021551373</v>
      </c>
      <c r="H75" s="138"/>
      <c r="I75" s="139">
        <v>715188616</v>
      </c>
      <c r="J75" s="139">
        <v>82914858</v>
      </c>
      <c r="K75" s="139">
        <f t="shared" ref="K75:K76" si="12">+H75+I75+J75</f>
        <v>798103474</v>
      </c>
      <c r="L75" s="140">
        <f t="shared" si="9"/>
        <v>0.78126611651081401</v>
      </c>
    </row>
    <row r="76" spans="1:12" x14ac:dyDescent="0.25">
      <c r="A76" s="141"/>
      <c r="B76" s="137" t="s">
        <v>487</v>
      </c>
      <c r="C76" s="138">
        <v>899608223</v>
      </c>
      <c r="D76" s="138">
        <v>68200623</v>
      </c>
      <c r="E76" s="138">
        <v>1455822929</v>
      </c>
      <c r="F76" s="138"/>
      <c r="G76" s="138">
        <f t="shared" si="11"/>
        <v>1524023552</v>
      </c>
      <c r="H76" s="138">
        <v>58345843</v>
      </c>
      <c r="I76" s="139">
        <v>1041046234</v>
      </c>
      <c r="J76" s="139"/>
      <c r="K76" s="139">
        <f t="shared" si="12"/>
        <v>1099392077</v>
      </c>
      <c r="L76" s="140">
        <f t="shared" si="9"/>
        <v>0.72137472912229639</v>
      </c>
    </row>
    <row r="77" spans="1:12" x14ac:dyDescent="0.25">
      <c r="A77" s="143" t="s">
        <v>488</v>
      </c>
      <c r="B77" s="144"/>
      <c r="C77" s="145">
        <f t="shared" ref="C77:K77" si="13">SUM(C75:C76)</f>
        <v>2021562074</v>
      </c>
      <c r="D77" s="145">
        <f t="shared" si="13"/>
        <v>68200623</v>
      </c>
      <c r="E77" s="145">
        <f t="shared" si="13"/>
        <v>2330627705</v>
      </c>
      <c r="F77" s="145">
        <f t="shared" si="13"/>
        <v>146746597</v>
      </c>
      <c r="G77" s="145">
        <f t="shared" si="13"/>
        <v>2545574925</v>
      </c>
      <c r="H77" s="145">
        <f t="shared" si="13"/>
        <v>58345843</v>
      </c>
      <c r="I77" s="145">
        <f t="shared" si="13"/>
        <v>1756234850</v>
      </c>
      <c r="J77" s="145">
        <f t="shared" si="13"/>
        <v>82914858</v>
      </c>
      <c r="K77" s="145">
        <f t="shared" si="13"/>
        <v>1897495551</v>
      </c>
      <c r="L77" s="146">
        <f t="shared" si="9"/>
        <v>0.74540942887391148</v>
      </c>
    </row>
    <row r="78" spans="1:12" x14ac:dyDescent="0.25">
      <c r="A78" s="136" t="s">
        <v>489</v>
      </c>
      <c r="B78" s="152" t="s">
        <v>490</v>
      </c>
      <c r="C78" s="138">
        <v>9656560</v>
      </c>
      <c r="D78" s="138"/>
      <c r="E78" s="138">
        <v>1656560</v>
      </c>
      <c r="F78" s="138"/>
      <c r="G78" s="138">
        <f t="shared" ref="G78:G90" si="14">+D78+E78+F78</f>
        <v>1656560</v>
      </c>
      <c r="H78" s="138"/>
      <c r="I78" s="139">
        <v>0</v>
      </c>
      <c r="J78" s="139"/>
      <c r="K78" s="139">
        <f t="shared" ref="K78:K90" si="15">+H78+I78+J78</f>
        <v>0</v>
      </c>
      <c r="L78" s="140">
        <f t="shared" si="9"/>
        <v>0</v>
      </c>
    </row>
    <row r="79" spans="1:12" x14ac:dyDescent="0.25">
      <c r="A79" s="141"/>
      <c r="B79" s="152" t="s">
        <v>491</v>
      </c>
      <c r="C79" s="138">
        <v>436529547</v>
      </c>
      <c r="D79" s="138">
        <v>114383165</v>
      </c>
      <c r="E79" s="138">
        <v>311165445</v>
      </c>
      <c r="F79" s="138">
        <v>1296841</v>
      </c>
      <c r="G79" s="138">
        <f t="shared" si="14"/>
        <v>426845451</v>
      </c>
      <c r="H79" s="138">
        <v>78210395</v>
      </c>
      <c r="I79" s="139">
        <v>48313094</v>
      </c>
      <c r="J79" s="139">
        <v>0</v>
      </c>
      <c r="K79" s="139">
        <f t="shared" si="15"/>
        <v>126523489</v>
      </c>
      <c r="L79" s="140">
        <f t="shared" si="9"/>
        <v>0.29641522172389273</v>
      </c>
    </row>
    <row r="80" spans="1:12" x14ac:dyDescent="0.25">
      <c r="A80" s="141"/>
      <c r="B80" s="152" t="s">
        <v>492</v>
      </c>
      <c r="C80" s="138">
        <v>151619271.80000001</v>
      </c>
      <c r="D80" s="138"/>
      <c r="E80" s="138">
        <v>128675835.8</v>
      </c>
      <c r="F80" s="138">
        <v>0</v>
      </c>
      <c r="G80" s="138">
        <f t="shared" si="14"/>
        <v>128675835.8</v>
      </c>
      <c r="H80" s="138"/>
      <c r="I80" s="139">
        <v>6652</v>
      </c>
      <c r="J80" s="139">
        <v>0</v>
      </c>
      <c r="K80" s="139">
        <f t="shared" si="15"/>
        <v>6652</v>
      </c>
      <c r="L80" s="140">
        <f t="shared" si="9"/>
        <v>5.1695797883443789E-5</v>
      </c>
    </row>
    <row r="81" spans="1:12" x14ac:dyDescent="0.25">
      <c r="A81" s="141"/>
      <c r="B81" s="152" t="s">
        <v>493</v>
      </c>
      <c r="C81" s="138">
        <v>219850509</v>
      </c>
      <c r="D81" s="138">
        <v>297678</v>
      </c>
      <c r="E81" s="138">
        <v>12264676</v>
      </c>
      <c r="F81" s="138">
        <v>188091128</v>
      </c>
      <c r="G81" s="138">
        <f t="shared" si="14"/>
        <v>200653482</v>
      </c>
      <c r="H81" s="138">
        <v>0</v>
      </c>
      <c r="I81" s="139">
        <v>8216931</v>
      </c>
      <c r="J81" s="139">
        <v>21638751</v>
      </c>
      <c r="K81" s="139">
        <f t="shared" si="15"/>
        <v>29855682</v>
      </c>
      <c r="L81" s="140">
        <f t="shared" si="9"/>
        <v>0.14879224473164138</v>
      </c>
    </row>
    <row r="82" spans="1:12" x14ac:dyDescent="0.25">
      <c r="A82" s="141"/>
      <c r="B82" s="152" t="s">
        <v>494</v>
      </c>
      <c r="C82" s="138">
        <v>254149275</v>
      </c>
      <c r="D82" s="138"/>
      <c r="E82" s="138">
        <v>3482608</v>
      </c>
      <c r="F82" s="138">
        <v>250000000</v>
      </c>
      <c r="G82" s="138">
        <f t="shared" si="14"/>
        <v>253482608</v>
      </c>
      <c r="H82" s="138"/>
      <c r="I82" s="139">
        <v>384469</v>
      </c>
      <c r="J82" s="139">
        <v>0</v>
      </c>
      <c r="K82" s="139">
        <f t="shared" si="15"/>
        <v>384469</v>
      </c>
      <c r="L82" s="140">
        <f t="shared" si="9"/>
        <v>1.5167470582439328E-3</v>
      </c>
    </row>
    <row r="83" spans="1:12" x14ac:dyDescent="0.25">
      <c r="A83" s="141"/>
      <c r="B83" s="152" t="s">
        <v>495</v>
      </c>
      <c r="C83" s="138">
        <v>2372516</v>
      </c>
      <c r="D83" s="138">
        <v>0</v>
      </c>
      <c r="E83" s="138">
        <v>7691266</v>
      </c>
      <c r="F83" s="138"/>
      <c r="G83" s="138">
        <f t="shared" si="14"/>
        <v>7691266</v>
      </c>
      <c r="H83" s="138">
        <v>0</v>
      </c>
      <c r="I83" s="138">
        <v>1500000</v>
      </c>
      <c r="J83" s="138"/>
      <c r="K83" s="139">
        <f t="shared" si="15"/>
        <v>1500000</v>
      </c>
      <c r="L83" s="147">
        <f t="shared" si="9"/>
        <v>0.19502641047650673</v>
      </c>
    </row>
    <row r="84" spans="1:12" x14ac:dyDescent="0.25">
      <c r="A84" s="141"/>
      <c r="B84" s="152" t="s">
        <v>496</v>
      </c>
      <c r="C84" s="138">
        <v>3794425265</v>
      </c>
      <c r="D84" s="138">
        <v>36466248</v>
      </c>
      <c r="E84" s="138">
        <v>3829131858</v>
      </c>
      <c r="F84" s="138"/>
      <c r="G84" s="138">
        <f t="shared" si="14"/>
        <v>3865598106</v>
      </c>
      <c r="H84" s="138">
        <v>36466248</v>
      </c>
      <c r="I84" s="138">
        <v>2838958991</v>
      </c>
      <c r="J84" s="138"/>
      <c r="K84" s="139">
        <f t="shared" si="15"/>
        <v>2875425239</v>
      </c>
      <c r="L84" s="147">
        <f t="shared" si="9"/>
        <v>0.7438500227265995</v>
      </c>
    </row>
    <row r="85" spans="1:12" x14ac:dyDescent="0.25">
      <c r="A85" s="141"/>
      <c r="B85" s="152" t="s">
        <v>497</v>
      </c>
      <c r="C85" s="138">
        <v>4682909</v>
      </c>
      <c r="D85" s="138"/>
      <c r="E85" s="138">
        <v>4682909</v>
      </c>
      <c r="F85" s="138"/>
      <c r="G85" s="138">
        <f t="shared" si="14"/>
        <v>4682909</v>
      </c>
      <c r="H85" s="138"/>
      <c r="I85" s="138">
        <v>0</v>
      </c>
      <c r="J85" s="138"/>
      <c r="K85" s="139">
        <f t="shared" si="15"/>
        <v>0</v>
      </c>
      <c r="L85" s="147">
        <f t="shared" si="9"/>
        <v>0</v>
      </c>
    </row>
    <row r="86" spans="1:12" x14ac:dyDescent="0.25">
      <c r="A86" s="141"/>
      <c r="B86" s="152" t="s">
        <v>498</v>
      </c>
      <c r="C86" s="138">
        <v>1004495592</v>
      </c>
      <c r="D86" s="138">
        <v>24644000</v>
      </c>
      <c r="E86" s="138">
        <v>959314179</v>
      </c>
      <c r="F86" s="138">
        <v>29962520</v>
      </c>
      <c r="G86" s="138">
        <f t="shared" si="14"/>
        <v>1013920699</v>
      </c>
      <c r="H86" s="138">
        <v>5604252</v>
      </c>
      <c r="I86" s="138">
        <v>706655782</v>
      </c>
      <c r="J86" s="138">
        <v>24650038</v>
      </c>
      <c r="K86" s="139">
        <f t="shared" si="15"/>
        <v>736910072</v>
      </c>
      <c r="L86" s="147">
        <f t="shared" si="9"/>
        <v>0.72679261082922231</v>
      </c>
    </row>
    <row r="87" spans="1:12" x14ac:dyDescent="0.25">
      <c r="A87" s="141"/>
      <c r="B87" s="152" t="s">
        <v>499</v>
      </c>
      <c r="C87" s="138">
        <v>0</v>
      </c>
      <c r="D87" s="138"/>
      <c r="E87" s="138">
        <v>12180493</v>
      </c>
      <c r="F87" s="138"/>
      <c r="G87" s="138">
        <f t="shared" si="14"/>
        <v>12180493</v>
      </c>
      <c r="H87" s="138"/>
      <c r="I87" s="138">
        <v>5696225</v>
      </c>
      <c r="J87" s="138"/>
      <c r="K87" s="139">
        <f t="shared" si="15"/>
        <v>5696225</v>
      </c>
      <c r="L87" s="147">
        <f t="shared" si="9"/>
        <v>0.46765143249948915</v>
      </c>
    </row>
    <row r="88" spans="1:12" x14ac:dyDescent="0.25">
      <c r="A88" s="141"/>
      <c r="B88" s="152" t="s">
        <v>500</v>
      </c>
      <c r="C88" s="138">
        <v>517909827</v>
      </c>
      <c r="D88" s="138">
        <v>472277294</v>
      </c>
      <c r="E88" s="138"/>
      <c r="F88" s="138"/>
      <c r="G88" s="138">
        <f t="shared" si="14"/>
        <v>472277294</v>
      </c>
      <c r="H88" s="138">
        <v>161470499</v>
      </c>
      <c r="I88" s="139"/>
      <c r="J88" s="139"/>
      <c r="K88" s="139">
        <f t="shared" si="15"/>
        <v>161470499</v>
      </c>
      <c r="L88" s="140">
        <f t="shared" si="9"/>
        <v>0.34189765430476105</v>
      </c>
    </row>
    <row r="89" spans="1:12" x14ac:dyDescent="0.25">
      <c r="A89" s="141"/>
      <c r="B89" s="152" t="s">
        <v>501</v>
      </c>
      <c r="C89" s="138">
        <v>85981977.584999993</v>
      </c>
      <c r="D89" s="138">
        <v>137238552.56999999</v>
      </c>
      <c r="E89" s="138">
        <v>660000</v>
      </c>
      <c r="F89" s="138"/>
      <c r="G89" s="138">
        <f t="shared" si="14"/>
        <v>137898552.56999999</v>
      </c>
      <c r="H89" s="138">
        <v>87850041</v>
      </c>
      <c r="I89" s="139">
        <v>660000</v>
      </c>
      <c r="J89" s="139"/>
      <c r="K89" s="139">
        <f t="shared" si="15"/>
        <v>88510041</v>
      </c>
      <c r="L89" s="140">
        <f t="shared" si="9"/>
        <v>0.64184894874128995</v>
      </c>
    </row>
    <row r="90" spans="1:12" x14ac:dyDescent="0.25">
      <c r="A90" s="142"/>
      <c r="B90" s="144" t="s">
        <v>502</v>
      </c>
      <c r="C90" s="138">
        <v>20800000</v>
      </c>
      <c r="D90" s="138"/>
      <c r="E90" s="138">
        <v>88282840</v>
      </c>
      <c r="F90" s="138">
        <v>2000000</v>
      </c>
      <c r="G90" s="138">
        <f t="shared" si="14"/>
        <v>90282840</v>
      </c>
      <c r="H90" s="138"/>
      <c r="I90" s="139">
        <v>39365600</v>
      </c>
      <c r="J90" s="139">
        <v>0</v>
      </c>
      <c r="K90" s="139">
        <f t="shared" si="15"/>
        <v>39365600</v>
      </c>
      <c r="L90" s="153">
        <f t="shared" si="9"/>
        <v>0.43602527346281972</v>
      </c>
    </row>
    <row r="91" spans="1:12" x14ac:dyDescent="0.25">
      <c r="A91" s="143" t="s">
        <v>503</v>
      </c>
      <c r="B91" s="144"/>
      <c r="C91" s="145">
        <f>SUM(C78:C90)</f>
        <v>6502473249.3850002</v>
      </c>
      <c r="D91" s="145">
        <f t="shared" ref="D91:K91" si="16">SUM(D78:D90)</f>
        <v>785306937.56999993</v>
      </c>
      <c r="E91" s="145">
        <f t="shared" si="16"/>
        <v>5359188669.8000002</v>
      </c>
      <c r="F91" s="145">
        <f t="shared" si="16"/>
        <v>471350489</v>
      </c>
      <c r="G91" s="145">
        <f t="shared" si="16"/>
        <v>6615846096.3699999</v>
      </c>
      <c r="H91" s="145">
        <f t="shared" si="16"/>
        <v>369601435</v>
      </c>
      <c r="I91" s="145">
        <f t="shared" si="16"/>
        <v>3649757744</v>
      </c>
      <c r="J91" s="145">
        <f t="shared" si="16"/>
        <v>46288789</v>
      </c>
      <c r="K91" s="145">
        <f t="shared" si="16"/>
        <v>4065647968</v>
      </c>
      <c r="L91" s="146">
        <f t="shared" si="9"/>
        <v>0.61453182386312621</v>
      </c>
    </row>
    <row r="92" spans="1:12" x14ac:dyDescent="0.25">
      <c r="A92" s="136" t="s">
        <v>504</v>
      </c>
      <c r="B92" s="137" t="s">
        <v>505</v>
      </c>
      <c r="C92" s="138">
        <v>5487297628</v>
      </c>
      <c r="D92" s="138"/>
      <c r="E92" s="138">
        <v>5487297628</v>
      </c>
      <c r="F92" s="138"/>
      <c r="G92" s="138">
        <f t="shared" ref="G92:G102" si="17">+D92+E92+F92</f>
        <v>5487297628</v>
      </c>
      <c r="H92" s="138"/>
      <c r="I92" s="139">
        <v>4377909230</v>
      </c>
      <c r="J92" s="139"/>
      <c r="K92" s="139">
        <f t="shared" ref="K92:K102" si="18">+H92+I92+J92</f>
        <v>4377909230</v>
      </c>
      <c r="L92" s="140">
        <f t="shared" si="9"/>
        <v>0.79782609342363153</v>
      </c>
    </row>
    <row r="93" spans="1:12" x14ac:dyDescent="0.25">
      <c r="A93" s="141"/>
      <c r="B93" s="137" t="s">
        <v>506</v>
      </c>
      <c r="C93" s="138">
        <v>319838601</v>
      </c>
      <c r="D93" s="138"/>
      <c r="E93" s="138">
        <v>337958007</v>
      </c>
      <c r="F93" s="138"/>
      <c r="G93" s="138">
        <f t="shared" si="17"/>
        <v>337958007</v>
      </c>
      <c r="H93" s="138"/>
      <c r="I93" s="139">
        <v>297143540</v>
      </c>
      <c r="J93" s="139"/>
      <c r="K93" s="139">
        <f t="shared" si="18"/>
        <v>297143540</v>
      </c>
      <c r="L93" s="140">
        <f t="shared" si="9"/>
        <v>0.87923213489657015</v>
      </c>
    </row>
    <row r="94" spans="1:12" x14ac:dyDescent="0.25">
      <c r="A94" s="141"/>
      <c r="B94" s="137" t="s">
        <v>507</v>
      </c>
      <c r="C94" s="138">
        <v>2163728901</v>
      </c>
      <c r="D94" s="138"/>
      <c r="E94" s="138">
        <v>2158609495</v>
      </c>
      <c r="F94" s="138"/>
      <c r="G94" s="138">
        <f t="shared" si="17"/>
        <v>2158609495</v>
      </c>
      <c r="H94" s="138"/>
      <c r="I94" s="139">
        <v>1569508180</v>
      </c>
      <c r="J94" s="139"/>
      <c r="K94" s="139">
        <f t="shared" si="18"/>
        <v>1569508180</v>
      </c>
      <c r="L94" s="140">
        <f t="shared" si="9"/>
        <v>0.72709222471014845</v>
      </c>
    </row>
    <row r="95" spans="1:12" x14ac:dyDescent="0.25">
      <c r="A95" s="141"/>
      <c r="B95" s="137" t="s">
        <v>508</v>
      </c>
      <c r="C95" s="138">
        <v>32486720</v>
      </c>
      <c r="D95" s="138"/>
      <c r="E95" s="138">
        <v>30983990</v>
      </c>
      <c r="F95" s="138"/>
      <c r="G95" s="138">
        <f t="shared" si="17"/>
        <v>30983990</v>
      </c>
      <c r="H95" s="138"/>
      <c r="I95" s="139">
        <v>23397152</v>
      </c>
      <c r="J95" s="139"/>
      <c r="K95" s="139">
        <f t="shared" si="18"/>
        <v>23397152</v>
      </c>
      <c r="L95" s="140">
        <f t="shared" si="9"/>
        <v>0.75513683034367107</v>
      </c>
    </row>
    <row r="96" spans="1:12" s="155" customFormat="1" x14ac:dyDescent="0.25">
      <c r="A96" s="154"/>
      <c r="B96" s="137" t="s">
        <v>509</v>
      </c>
      <c r="C96" s="138">
        <v>3264000</v>
      </c>
      <c r="D96" s="138"/>
      <c r="E96" s="138"/>
      <c r="F96" s="138">
        <v>3264000</v>
      </c>
      <c r="G96" s="138">
        <f t="shared" si="17"/>
        <v>3264000</v>
      </c>
      <c r="H96" s="138"/>
      <c r="I96" s="138"/>
      <c r="J96" s="138">
        <v>2448000</v>
      </c>
      <c r="K96" s="139">
        <f t="shared" si="18"/>
        <v>2448000</v>
      </c>
      <c r="L96" s="147">
        <f t="shared" si="9"/>
        <v>0.75</v>
      </c>
    </row>
    <row r="97" spans="1:12" s="155" customFormat="1" x14ac:dyDescent="0.25">
      <c r="A97" s="154"/>
      <c r="B97" s="137" t="s">
        <v>510</v>
      </c>
      <c r="C97" s="138">
        <v>90182236</v>
      </c>
      <c r="D97" s="138"/>
      <c r="E97" s="138">
        <v>90182236</v>
      </c>
      <c r="F97" s="138"/>
      <c r="G97" s="138">
        <f t="shared" si="17"/>
        <v>90182236</v>
      </c>
      <c r="H97" s="138"/>
      <c r="I97" s="138">
        <v>2204190</v>
      </c>
      <c r="J97" s="138"/>
      <c r="K97" s="139">
        <f t="shared" si="18"/>
        <v>2204190</v>
      </c>
      <c r="L97" s="147">
        <f t="shared" si="9"/>
        <v>2.444150974477945E-2</v>
      </c>
    </row>
    <row r="98" spans="1:12" x14ac:dyDescent="0.25">
      <c r="A98" s="141"/>
      <c r="B98" s="137" t="s">
        <v>511</v>
      </c>
      <c r="C98" s="138">
        <v>126777446</v>
      </c>
      <c r="D98" s="138"/>
      <c r="E98" s="138">
        <v>107777446</v>
      </c>
      <c r="F98" s="138"/>
      <c r="G98" s="138">
        <f t="shared" si="17"/>
        <v>107777446</v>
      </c>
      <c r="H98" s="138"/>
      <c r="I98" s="139">
        <v>36574478</v>
      </c>
      <c r="J98" s="139"/>
      <c r="K98" s="139">
        <f t="shared" si="18"/>
        <v>36574478</v>
      </c>
      <c r="L98" s="140">
        <f t="shared" si="9"/>
        <v>0.33935187144813211</v>
      </c>
    </row>
    <row r="99" spans="1:12" x14ac:dyDescent="0.25">
      <c r="A99" s="141"/>
      <c r="B99" s="137" t="s">
        <v>512</v>
      </c>
      <c r="C99" s="138">
        <v>1973748</v>
      </c>
      <c r="D99" s="138"/>
      <c r="E99" s="138">
        <v>2715323</v>
      </c>
      <c r="F99" s="138">
        <v>200000</v>
      </c>
      <c r="G99" s="138">
        <f t="shared" si="17"/>
        <v>2915323</v>
      </c>
      <c r="H99" s="138"/>
      <c r="I99" s="139">
        <v>639144</v>
      </c>
      <c r="J99" s="139">
        <v>0</v>
      </c>
      <c r="K99" s="139">
        <f t="shared" si="18"/>
        <v>639144</v>
      </c>
      <c r="L99" s="140">
        <f t="shared" si="9"/>
        <v>0.21923608464653832</v>
      </c>
    </row>
    <row r="100" spans="1:12" x14ac:dyDescent="0.25">
      <c r="A100" s="141"/>
      <c r="B100" s="137" t="s">
        <v>513</v>
      </c>
      <c r="C100" s="138">
        <v>359583410</v>
      </c>
      <c r="D100" s="138"/>
      <c r="E100" s="138">
        <v>365583410</v>
      </c>
      <c r="F100" s="138"/>
      <c r="G100" s="138">
        <f t="shared" si="17"/>
        <v>365583410</v>
      </c>
      <c r="H100" s="138"/>
      <c r="I100" s="139">
        <v>306098959</v>
      </c>
      <c r="J100" s="139"/>
      <c r="K100" s="139">
        <f t="shared" si="18"/>
        <v>306098959</v>
      </c>
      <c r="L100" s="140">
        <f t="shared" si="9"/>
        <v>0.83728897599592933</v>
      </c>
    </row>
    <row r="101" spans="1:12" x14ac:dyDescent="0.25">
      <c r="A101" s="141"/>
      <c r="B101" s="137" t="s">
        <v>514</v>
      </c>
      <c r="C101" s="138">
        <v>557467864.28999996</v>
      </c>
      <c r="D101" s="138">
        <v>159586500</v>
      </c>
      <c r="E101" s="138">
        <v>612845765.50039995</v>
      </c>
      <c r="F101" s="138">
        <v>15176620</v>
      </c>
      <c r="G101" s="138">
        <f t="shared" si="17"/>
        <v>787608885.50039995</v>
      </c>
      <c r="H101" s="138">
        <v>135580000</v>
      </c>
      <c r="I101" s="139">
        <v>288847247</v>
      </c>
      <c r="J101" s="139">
        <v>7057055</v>
      </c>
      <c r="K101" s="139">
        <f t="shared" si="18"/>
        <v>431484302</v>
      </c>
      <c r="L101" s="140">
        <f t="shared" si="9"/>
        <v>0.54784082549533508</v>
      </c>
    </row>
    <row r="102" spans="1:12" x14ac:dyDescent="0.25">
      <c r="A102" s="142"/>
      <c r="B102" s="137" t="s">
        <v>515</v>
      </c>
      <c r="C102" s="138">
        <v>794079</v>
      </c>
      <c r="D102" s="138"/>
      <c r="E102" s="138">
        <v>1794079</v>
      </c>
      <c r="F102" s="138"/>
      <c r="G102" s="138">
        <f t="shared" si="17"/>
        <v>1794079</v>
      </c>
      <c r="H102" s="138"/>
      <c r="I102" s="139">
        <v>0</v>
      </c>
      <c r="J102" s="139"/>
      <c r="K102" s="139">
        <f t="shared" si="18"/>
        <v>0</v>
      </c>
      <c r="L102" s="140">
        <f t="shared" si="9"/>
        <v>0</v>
      </c>
    </row>
    <row r="103" spans="1:12" x14ac:dyDescent="0.25">
      <c r="A103" s="143" t="s">
        <v>516</v>
      </c>
      <c r="B103" s="144"/>
      <c r="C103" s="145">
        <f>SUM(C92:C102)</f>
        <v>9143394633.2900009</v>
      </c>
      <c r="D103" s="145">
        <f t="shared" ref="D103:K103" si="19">SUM(D92:D102)</f>
        <v>159586500</v>
      </c>
      <c r="E103" s="145">
        <f t="shared" si="19"/>
        <v>9195747379.5004005</v>
      </c>
      <c r="F103" s="145">
        <f t="shared" si="19"/>
        <v>18640620</v>
      </c>
      <c r="G103" s="145">
        <f t="shared" si="19"/>
        <v>9373974499.5004005</v>
      </c>
      <c r="H103" s="145">
        <f t="shared" si="19"/>
        <v>135580000</v>
      </c>
      <c r="I103" s="145">
        <f t="shared" si="19"/>
        <v>6902322120</v>
      </c>
      <c r="J103" s="145">
        <f t="shared" si="19"/>
        <v>9505055</v>
      </c>
      <c r="K103" s="145">
        <f t="shared" si="19"/>
        <v>7047407175</v>
      </c>
      <c r="L103" s="146">
        <f t="shared" si="9"/>
        <v>0.75180566955623807</v>
      </c>
    </row>
    <row r="104" spans="1:12" x14ac:dyDescent="0.25">
      <c r="A104" s="136" t="s">
        <v>517</v>
      </c>
      <c r="B104" s="137" t="s">
        <v>518</v>
      </c>
      <c r="C104" s="138">
        <v>116431183.47499999</v>
      </c>
      <c r="D104" s="138">
        <v>1090173.135</v>
      </c>
      <c r="E104" s="138">
        <v>76892391</v>
      </c>
      <c r="F104" s="138">
        <v>20888391</v>
      </c>
      <c r="G104" s="138">
        <f t="shared" ref="G104:G119" si="20">+D104+E104+F104</f>
        <v>98870955.135000005</v>
      </c>
      <c r="H104" s="138">
        <v>624358</v>
      </c>
      <c r="I104" s="138">
        <v>30677514</v>
      </c>
      <c r="J104" s="138">
        <v>12422767</v>
      </c>
      <c r="K104" s="138">
        <f t="shared" ref="K104:K119" si="21">+H104+I104+J104</f>
        <v>43724639</v>
      </c>
      <c r="L104" s="147">
        <f t="shared" si="9"/>
        <v>0.44223947205018571</v>
      </c>
    </row>
    <row r="105" spans="1:12" x14ac:dyDescent="0.25">
      <c r="A105" s="141"/>
      <c r="B105" s="137" t="s">
        <v>519</v>
      </c>
      <c r="C105" s="138">
        <v>26153542</v>
      </c>
      <c r="D105" s="138"/>
      <c r="E105" s="138">
        <v>15451938</v>
      </c>
      <c r="F105" s="138"/>
      <c r="G105" s="138">
        <f t="shared" si="20"/>
        <v>15451938</v>
      </c>
      <c r="H105" s="138"/>
      <c r="I105" s="138">
        <v>12002230</v>
      </c>
      <c r="J105" s="138"/>
      <c r="K105" s="138">
        <f t="shared" si="21"/>
        <v>12002230</v>
      </c>
      <c r="L105" s="147">
        <f t="shared" si="9"/>
        <v>0.7767459330991362</v>
      </c>
    </row>
    <row r="106" spans="1:12" x14ac:dyDescent="0.25">
      <c r="A106" s="141"/>
      <c r="B106" s="137" t="s">
        <v>520</v>
      </c>
      <c r="C106" s="138">
        <v>652348630</v>
      </c>
      <c r="D106" s="138">
        <v>7572260</v>
      </c>
      <c r="E106" s="138">
        <v>683818932</v>
      </c>
      <c r="F106" s="138">
        <v>1823561</v>
      </c>
      <c r="G106" s="138">
        <f t="shared" si="20"/>
        <v>693214753</v>
      </c>
      <c r="H106" s="138">
        <v>3150757</v>
      </c>
      <c r="I106" s="138">
        <v>473163946</v>
      </c>
      <c r="J106" s="138">
        <v>1823561</v>
      </c>
      <c r="K106" s="138">
        <f t="shared" si="21"/>
        <v>478138264</v>
      </c>
      <c r="L106" s="147">
        <f t="shared" si="9"/>
        <v>0.68974046200081374</v>
      </c>
    </row>
    <row r="107" spans="1:12" x14ac:dyDescent="0.25">
      <c r="A107" s="141"/>
      <c r="B107" s="137" t="s">
        <v>521</v>
      </c>
      <c r="C107" s="138">
        <v>28400000</v>
      </c>
      <c r="D107" s="138"/>
      <c r="E107" s="138">
        <v>100000</v>
      </c>
      <c r="F107" s="138">
        <v>16000000</v>
      </c>
      <c r="G107" s="138">
        <f t="shared" si="20"/>
        <v>16100000</v>
      </c>
      <c r="H107" s="138"/>
      <c r="I107" s="138">
        <v>0</v>
      </c>
      <c r="J107" s="138">
        <v>0</v>
      </c>
      <c r="K107" s="138">
        <f t="shared" si="21"/>
        <v>0</v>
      </c>
      <c r="L107" s="147">
        <f t="shared" si="9"/>
        <v>0</v>
      </c>
    </row>
    <row r="108" spans="1:12" x14ac:dyDescent="0.25">
      <c r="A108" s="141"/>
      <c r="B108" s="137" t="s">
        <v>522</v>
      </c>
      <c r="C108" s="138">
        <v>369029009</v>
      </c>
      <c r="D108" s="138">
        <v>21207392</v>
      </c>
      <c r="E108" s="138">
        <v>208539023</v>
      </c>
      <c r="F108" s="138">
        <v>117251972</v>
      </c>
      <c r="G108" s="138">
        <f t="shared" si="20"/>
        <v>346998387</v>
      </c>
      <c r="H108" s="138">
        <v>19039521</v>
      </c>
      <c r="I108" s="138">
        <v>72764154</v>
      </c>
      <c r="J108" s="138">
        <v>77977601</v>
      </c>
      <c r="K108" s="138">
        <f t="shared" si="21"/>
        <v>169781276</v>
      </c>
      <c r="L108" s="147">
        <f t="shared" si="9"/>
        <v>0.48928549054033499</v>
      </c>
    </row>
    <row r="109" spans="1:12" x14ac:dyDescent="0.25">
      <c r="A109" s="141"/>
      <c r="B109" s="137" t="s">
        <v>523</v>
      </c>
      <c r="C109" s="138">
        <v>195000000</v>
      </c>
      <c r="D109" s="138">
        <v>195000000</v>
      </c>
      <c r="E109" s="138"/>
      <c r="F109" s="138"/>
      <c r="G109" s="138">
        <f t="shared" si="20"/>
        <v>195000000</v>
      </c>
      <c r="H109" s="138">
        <v>0</v>
      </c>
      <c r="I109" s="138"/>
      <c r="J109" s="138"/>
      <c r="K109" s="138">
        <f t="shared" si="21"/>
        <v>0</v>
      </c>
      <c r="L109" s="147">
        <f t="shared" si="9"/>
        <v>0</v>
      </c>
    </row>
    <row r="110" spans="1:12" x14ac:dyDescent="0.25">
      <c r="A110" s="141"/>
      <c r="B110" s="137" t="s">
        <v>524</v>
      </c>
      <c r="C110" s="138">
        <v>205000000</v>
      </c>
      <c r="D110" s="138"/>
      <c r="E110" s="138">
        <v>5000000</v>
      </c>
      <c r="F110" s="138">
        <v>163533752</v>
      </c>
      <c r="G110" s="138">
        <f t="shared" si="20"/>
        <v>168533752</v>
      </c>
      <c r="H110" s="138"/>
      <c r="I110" s="138">
        <v>0</v>
      </c>
      <c r="J110" s="138">
        <v>43257872</v>
      </c>
      <c r="K110" s="138">
        <f t="shared" si="21"/>
        <v>43257872</v>
      </c>
      <c r="L110" s="147">
        <f t="shared" si="9"/>
        <v>0.25667186238160772</v>
      </c>
    </row>
    <row r="111" spans="1:12" x14ac:dyDescent="0.25">
      <c r="A111" s="141"/>
      <c r="B111" s="137" t="s">
        <v>525</v>
      </c>
      <c r="C111" s="138">
        <v>200000</v>
      </c>
      <c r="D111" s="138"/>
      <c r="E111" s="138">
        <v>200000</v>
      </c>
      <c r="F111" s="138"/>
      <c r="G111" s="138">
        <f t="shared" si="20"/>
        <v>200000</v>
      </c>
      <c r="H111" s="138"/>
      <c r="I111" s="138">
        <v>0</v>
      </c>
      <c r="J111" s="138"/>
      <c r="K111" s="138">
        <f t="shared" si="21"/>
        <v>0</v>
      </c>
      <c r="L111" s="147">
        <f t="shared" si="9"/>
        <v>0</v>
      </c>
    </row>
    <row r="112" spans="1:12" x14ac:dyDescent="0.25">
      <c r="A112" s="141"/>
      <c r="B112" s="137" t="s">
        <v>526</v>
      </c>
      <c r="C112" s="138">
        <v>74000000</v>
      </c>
      <c r="D112" s="138"/>
      <c r="E112" s="138">
        <v>74000000</v>
      </c>
      <c r="F112" s="138"/>
      <c r="G112" s="138">
        <f t="shared" si="20"/>
        <v>74000000</v>
      </c>
      <c r="H112" s="138"/>
      <c r="I112" s="138">
        <v>55730084</v>
      </c>
      <c r="J112" s="138"/>
      <c r="K112" s="138">
        <f t="shared" si="21"/>
        <v>55730084</v>
      </c>
      <c r="L112" s="147">
        <f t="shared" si="9"/>
        <v>0.75310924324324324</v>
      </c>
    </row>
    <row r="113" spans="1:12" x14ac:dyDescent="0.25">
      <c r="A113" s="141"/>
      <c r="B113" s="137" t="s">
        <v>527</v>
      </c>
      <c r="C113" s="138">
        <v>312813251</v>
      </c>
      <c r="D113" s="138">
        <v>99938643</v>
      </c>
      <c r="E113" s="138">
        <v>209032577</v>
      </c>
      <c r="F113" s="138">
        <v>16779208</v>
      </c>
      <c r="G113" s="138">
        <f t="shared" si="20"/>
        <v>325750428</v>
      </c>
      <c r="H113" s="138">
        <v>15697507</v>
      </c>
      <c r="I113" s="138">
        <v>121551237</v>
      </c>
      <c r="J113" s="138">
        <v>10042021</v>
      </c>
      <c r="K113" s="138">
        <f t="shared" si="21"/>
        <v>147290765</v>
      </c>
      <c r="L113" s="147">
        <f t="shared" si="9"/>
        <v>0.45215831612046264</v>
      </c>
    </row>
    <row r="114" spans="1:12" x14ac:dyDescent="0.25">
      <c r="A114" s="141"/>
      <c r="B114" s="137" t="s">
        <v>528</v>
      </c>
      <c r="C114" s="138">
        <v>56190200</v>
      </c>
      <c r="D114" s="138"/>
      <c r="E114" s="138">
        <v>190200</v>
      </c>
      <c r="F114" s="138">
        <v>56000000</v>
      </c>
      <c r="G114" s="138">
        <f t="shared" si="20"/>
        <v>56190200</v>
      </c>
      <c r="H114" s="138"/>
      <c r="I114" s="139">
        <v>0</v>
      </c>
      <c r="J114" s="139">
        <v>8129352</v>
      </c>
      <c r="K114" s="138">
        <f t="shared" si="21"/>
        <v>8129352</v>
      </c>
      <c r="L114" s="140">
        <f t="shared" si="9"/>
        <v>0.14467561959202851</v>
      </c>
    </row>
    <row r="115" spans="1:12" x14ac:dyDescent="0.25">
      <c r="A115" s="141"/>
      <c r="B115" s="137" t="s">
        <v>529</v>
      </c>
      <c r="C115" s="138">
        <v>559905632</v>
      </c>
      <c r="D115" s="138"/>
      <c r="E115" s="138"/>
      <c r="F115" s="138">
        <v>457405632</v>
      </c>
      <c r="G115" s="138">
        <f t="shared" si="20"/>
        <v>457405632</v>
      </c>
      <c r="H115" s="138"/>
      <c r="I115" s="139"/>
      <c r="J115" s="139">
        <v>88890540</v>
      </c>
      <c r="K115" s="138">
        <f t="shared" si="21"/>
        <v>88890540</v>
      </c>
      <c r="L115" s="140">
        <f t="shared" si="9"/>
        <v>0.19433634783054005</v>
      </c>
    </row>
    <row r="116" spans="1:12" x14ac:dyDescent="0.25">
      <c r="A116" s="141"/>
      <c r="B116" s="137" t="s">
        <v>530</v>
      </c>
      <c r="C116" s="138">
        <v>5089800</v>
      </c>
      <c r="D116" s="138"/>
      <c r="E116" s="138">
        <v>3193967</v>
      </c>
      <c r="F116" s="138">
        <v>2700000</v>
      </c>
      <c r="G116" s="138">
        <f t="shared" si="20"/>
        <v>5893967</v>
      </c>
      <c r="H116" s="138"/>
      <c r="I116" s="139">
        <v>1213977</v>
      </c>
      <c r="J116" s="139">
        <v>1009891</v>
      </c>
      <c r="K116" s="138">
        <f t="shared" si="21"/>
        <v>2223868</v>
      </c>
      <c r="L116" s="140">
        <f t="shared" si="9"/>
        <v>0.37731259778006904</v>
      </c>
    </row>
    <row r="117" spans="1:12" x14ac:dyDescent="0.25">
      <c r="A117" s="156"/>
      <c r="B117" s="137" t="s">
        <v>531</v>
      </c>
      <c r="C117" s="138">
        <v>239345700.36000001</v>
      </c>
      <c r="D117" s="138">
        <v>26792670.359999999</v>
      </c>
      <c r="E117" s="138">
        <v>17703280</v>
      </c>
      <c r="F117" s="138">
        <v>164142142</v>
      </c>
      <c r="G117" s="138">
        <f t="shared" si="20"/>
        <v>208638092.36000001</v>
      </c>
      <c r="H117" s="138">
        <v>0</v>
      </c>
      <c r="I117" s="139">
        <v>2091878</v>
      </c>
      <c r="J117" s="139">
        <v>90469054</v>
      </c>
      <c r="K117" s="138">
        <f t="shared" si="21"/>
        <v>92560932</v>
      </c>
      <c r="L117" s="140">
        <f t="shared" si="9"/>
        <v>0.4436434926767272</v>
      </c>
    </row>
    <row r="118" spans="1:12" x14ac:dyDescent="0.25">
      <c r="A118" s="156"/>
      <c r="B118" s="137" t="s">
        <v>532</v>
      </c>
      <c r="C118" s="138">
        <v>126770262.60000001</v>
      </c>
      <c r="D118" s="138">
        <v>140259723.60000002</v>
      </c>
      <c r="E118" s="138">
        <v>36975524.200000003</v>
      </c>
      <c r="F118" s="138">
        <v>49170689</v>
      </c>
      <c r="G118" s="138">
        <f t="shared" si="20"/>
        <v>226405936.80000001</v>
      </c>
      <c r="H118" s="138">
        <v>22541026</v>
      </c>
      <c r="I118" s="139">
        <v>11407479</v>
      </c>
      <c r="J118" s="139">
        <v>7491987</v>
      </c>
      <c r="K118" s="138">
        <f t="shared" si="21"/>
        <v>41440492</v>
      </c>
      <c r="L118" s="140">
        <f t="shared" si="9"/>
        <v>0.18303624271393221</v>
      </c>
    </row>
    <row r="119" spans="1:12" x14ac:dyDescent="0.25">
      <c r="A119" s="157"/>
      <c r="B119" s="137" t="s">
        <v>533</v>
      </c>
      <c r="C119" s="138">
        <v>250825532</v>
      </c>
      <c r="D119" s="138"/>
      <c r="E119" s="138">
        <v>825532</v>
      </c>
      <c r="F119" s="138">
        <v>205515779</v>
      </c>
      <c r="G119" s="138">
        <f t="shared" si="20"/>
        <v>206341311</v>
      </c>
      <c r="H119" s="138"/>
      <c r="I119" s="139">
        <v>0</v>
      </c>
      <c r="J119" s="139">
        <v>0</v>
      </c>
      <c r="K119" s="138">
        <f t="shared" si="21"/>
        <v>0</v>
      </c>
      <c r="L119" s="140">
        <f t="shared" si="9"/>
        <v>0</v>
      </c>
    </row>
    <row r="120" spans="1:12" x14ac:dyDescent="0.25">
      <c r="A120" s="158" t="s">
        <v>534</v>
      </c>
      <c r="B120" s="144"/>
      <c r="C120" s="159">
        <f>SUM(C104:C119)</f>
        <v>3217502742.4349999</v>
      </c>
      <c r="D120" s="159">
        <f t="shared" ref="D120:K120" si="22">SUM(D104:D119)</f>
        <v>491860862.09500003</v>
      </c>
      <c r="E120" s="159">
        <f t="shared" si="22"/>
        <v>1331923364.2</v>
      </c>
      <c r="F120" s="159">
        <f t="shared" si="22"/>
        <v>1271211126</v>
      </c>
      <c r="G120" s="159">
        <f t="shared" si="22"/>
        <v>3094995352.2950006</v>
      </c>
      <c r="H120" s="159">
        <f t="shared" si="22"/>
        <v>61053169</v>
      </c>
      <c r="I120" s="159">
        <f t="shared" si="22"/>
        <v>780602499</v>
      </c>
      <c r="J120" s="159">
        <f t="shared" si="22"/>
        <v>341514646</v>
      </c>
      <c r="K120" s="159">
        <f t="shared" si="22"/>
        <v>1183170314</v>
      </c>
      <c r="L120" s="160">
        <f t="shared" si="9"/>
        <v>0.38228500508818397</v>
      </c>
    </row>
    <row r="121" spans="1:12" x14ac:dyDescent="0.25">
      <c r="A121" s="161" t="s">
        <v>535</v>
      </c>
      <c r="B121" s="162"/>
      <c r="C121" s="35">
        <f>SUM(C120,C103,C91,C77,C74,C70,C33)</f>
        <v>66107799286.352005</v>
      </c>
      <c r="D121" s="35">
        <f t="shared" ref="D121:K121" si="23">SUM(D120,D103,D91,D77,D74,D70,D33)</f>
        <v>5928706716.539999</v>
      </c>
      <c r="E121" s="35">
        <f t="shared" si="23"/>
        <v>48983047669.2668</v>
      </c>
      <c r="F121" s="35">
        <f t="shared" si="23"/>
        <v>14457639443</v>
      </c>
      <c r="G121" s="35">
        <f t="shared" si="23"/>
        <v>69369393828.806808</v>
      </c>
      <c r="H121" s="35">
        <f t="shared" si="23"/>
        <v>2733779427</v>
      </c>
      <c r="I121" s="35">
        <f t="shared" si="23"/>
        <v>30828816465.619999</v>
      </c>
      <c r="J121" s="35">
        <f t="shared" si="23"/>
        <v>8726450090</v>
      </c>
      <c r="K121" s="35">
        <f t="shared" si="23"/>
        <v>42289045982.619995</v>
      </c>
      <c r="L121" s="36">
        <f t="shared" si="9"/>
        <v>0.6096210972663676</v>
      </c>
    </row>
    <row r="122" spans="1:12" x14ac:dyDescent="0.25">
      <c r="A122" s="163" t="s">
        <v>536</v>
      </c>
      <c r="B122" s="137" t="s">
        <v>537</v>
      </c>
      <c r="C122" s="138">
        <v>21100000</v>
      </c>
      <c r="D122" s="138"/>
      <c r="E122" s="138">
        <v>14701188</v>
      </c>
      <c r="F122" s="138"/>
      <c r="G122" s="138">
        <f t="shared" ref="G122:G143" si="24">+D122+E122+F122</f>
        <v>14701188</v>
      </c>
      <c r="H122" s="138"/>
      <c r="I122" s="139">
        <v>10556005</v>
      </c>
      <c r="J122" s="139"/>
      <c r="K122" s="139">
        <f t="shared" ref="K122:K143" si="25">+H122+I122+J122</f>
        <v>10556005</v>
      </c>
      <c r="L122" s="140">
        <f t="shared" si="9"/>
        <v>0.71803754907426531</v>
      </c>
    </row>
    <row r="123" spans="1:12" x14ac:dyDescent="0.25">
      <c r="A123" s="156"/>
      <c r="B123" s="137" t="s">
        <v>538</v>
      </c>
      <c r="C123" s="138">
        <v>1827135272</v>
      </c>
      <c r="D123" s="138">
        <v>2097594663</v>
      </c>
      <c r="E123" s="138">
        <v>12310567</v>
      </c>
      <c r="F123" s="138"/>
      <c r="G123" s="138">
        <f t="shared" si="24"/>
        <v>2109905230</v>
      </c>
      <c r="H123" s="138">
        <v>104686093</v>
      </c>
      <c r="I123" s="139">
        <v>8027101</v>
      </c>
      <c r="J123" s="139"/>
      <c r="K123" s="139">
        <f t="shared" si="25"/>
        <v>112713194</v>
      </c>
      <c r="L123" s="140">
        <f t="shared" si="9"/>
        <v>5.3420974742074079E-2</v>
      </c>
    </row>
    <row r="124" spans="1:12" x14ac:dyDescent="0.25">
      <c r="A124" s="156"/>
      <c r="B124" s="137" t="s">
        <v>539</v>
      </c>
      <c r="C124" s="138">
        <v>91130181</v>
      </c>
      <c r="D124" s="138">
        <v>65500000</v>
      </c>
      <c r="E124" s="138">
        <v>41630181</v>
      </c>
      <c r="F124" s="138"/>
      <c r="G124" s="138">
        <f t="shared" si="24"/>
        <v>107130181</v>
      </c>
      <c r="H124" s="138">
        <v>0</v>
      </c>
      <c r="I124" s="139">
        <v>811900</v>
      </c>
      <c r="J124" s="139"/>
      <c r="K124" s="139">
        <f t="shared" si="25"/>
        <v>811900</v>
      </c>
      <c r="L124" s="140">
        <f t="shared" si="9"/>
        <v>7.5786299660970426E-3</v>
      </c>
    </row>
    <row r="125" spans="1:12" x14ac:dyDescent="0.25">
      <c r="A125" s="156"/>
      <c r="B125" s="137" t="s">
        <v>540</v>
      </c>
      <c r="C125" s="138">
        <v>231830000</v>
      </c>
      <c r="D125" s="138">
        <v>345830000</v>
      </c>
      <c r="E125" s="138"/>
      <c r="F125" s="138"/>
      <c r="G125" s="138">
        <f t="shared" si="24"/>
        <v>345830000</v>
      </c>
      <c r="H125" s="138">
        <v>267327826</v>
      </c>
      <c r="I125" s="139"/>
      <c r="J125" s="139"/>
      <c r="K125" s="139">
        <f t="shared" si="25"/>
        <v>267327826</v>
      </c>
      <c r="L125" s="140">
        <f t="shared" si="9"/>
        <v>0.77300357401035191</v>
      </c>
    </row>
    <row r="126" spans="1:12" x14ac:dyDescent="0.25">
      <c r="A126" s="156"/>
      <c r="B126" s="137" t="s">
        <v>541</v>
      </c>
      <c r="C126" s="138">
        <v>7541007806.0223999</v>
      </c>
      <c r="D126" s="138">
        <v>7121781255.8873987</v>
      </c>
      <c r="E126" s="138">
        <v>313022872</v>
      </c>
      <c r="F126" s="138">
        <v>114695311</v>
      </c>
      <c r="G126" s="138">
        <f t="shared" si="24"/>
        <v>7549499438.8873987</v>
      </c>
      <c r="H126" s="138">
        <v>1741593926</v>
      </c>
      <c r="I126" s="139">
        <v>100810905</v>
      </c>
      <c r="J126" s="139">
        <v>3176356</v>
      </c>
      <c r="K126" s="139">
        <f t="shared" si="25"/>
        <v>1845581187</v>
      </c>
      <c r="L126" s="140">
        <f t="shared" si="9"/>
        <v>0.24446404717820483</v>
      </c>
    </row>
    <row r="127" spans="1:12" x14ac:dyDescent="0.25">
      <c r="A127" s="156"/>
      <c r="B127" s="137" t="s">
        <v>542</v>
      </c>
      <c r="C127" s="138">
        <v>75355000</v>
      </c>
      <c r="D127" s="138"/>
      <c r="E127" s="138">
        <v>72843090</v>
      </c>
      <c r="F127" s="138">
        <v>6285305</v>
      </c>
      <c r="G127" s="138">
        <f t="shared" si="24"/>
        <v>79128395</v>
      </c>
      <c r="H127" s="138"/>
      <c r="I127" s="139">
        <v>11868077</v>
      </c>
      <c r="J127" s="139">
        <v>3450000</v>
      </c>
      <c r="K127" s="139">
        <f t="shared" si="25"/>
        <v>15318077</v>
      </c>
      <c r="L127" s="140">
        <f t="shared" si="9"/>
        <v>0.19358508409023081</v>
      </c>
    </row>
    <row r="128" spans="1:12" x14ac:dyDescent="0.25">
      <c r="A128" s="156"/>
      <c r="B128" s="137" t="s">
        <v>543</v>
      </c>
      <c r="C128" s="138">
        <v>17900000</v>
      </c>
      <c r="D128" s="138"/>
      <c r="E128" s="138">
        <v>12735581</v>
      </c>
      <c r="F128" s="138"/>
      <c r="G128" s="138">
        <f t="shared" si="24"/>
        <v>12735581</v>
      </c>
      <c r="H128" s="138"/>
      <c r="I128" s="139">
        <v>0</v>
      </c>
      <c r="J128" s="139"/>
      <c r="K128" s="139">
        <f t="shared" si="25"/>
        <v>0</v>
      </c>
      <c r="L128" s="140">
        <f t="shared" si="9"/>
        <v>0</v>
      </c>
    </row>
    <row r="129" spans="1:12" x14ac:dyDescent="0.25">
      <c r="A129" s="156"/>
      <c r="B129" s="137" t="s">
        <v>544</v>
      </c>
      <c r="C129" s="138">
        <v>0</v>
      </c>
      <c r="D129" s="138">
        <v>30000000</v>
      </c>
      <c r="E129" s="138"/>
      <c r="F129" s="138"/>
      <c r="G129" s="138">
        <f t="shared" si="24"/>
        <v>30000000</v>
      </c>
      <c r="H129" s="138">
        <v>0</v>
      </c>
      <c r="I129" s="139"/>
      <c r="J129" s="139"/>
      <c r="K129" s="139">
        <f t="shared" si="25"/>
        <v>0</v>
      </c>
      <c r="L129" s="140">
        <f t="shared" si="9"/>
        <v>0</v>
      </c>
    </row>
    <row r="130" spans="1:12" x14ac:dyDescent="0.25">
      <c r="A130" s="156"/>
      <c r="B130" s="137" t="s">
        <v>545</v>
      </c>
      <c r="C130" s="138">
        <v>0</v>
      </c>
      <c r="D130" s="138"/>
      <c r="E130" s="138">
        <v>3090000</v>
      </c>
      <c r="F130" s="138"/>
      <c r="G130" s="138">
        <f t="shared" si="24"/>
        <v>3090000</v>
      </c>
      <c r="H130" s="138"/>
      <c r="I130" s="139">
        <v>0</v>
      </c>
      <c r="J130" s="139"/>
      <c r="K130" s="139">
        <f t="shared" si="25"/>
        <v>0</v>
      </c>
      <c r="L130" s="140">
        <f t="shared" si="9"/>
        <v>0</v>
      </c>
    </row>
    <row r="131" spans="1:12" x14ac:dyDescent="0.25">
      <c r="A131" s="156"/>
      <c r="B131" s="137" t="s">
        <v>546</v>
      </c>
      <c r="C131" s="138">
        <v>0</v>
      </c>
      <c r="D131" s="138">
        <v>785436</v>
      </c>
      <c r="E131" s="138"/>
      <c r="F131" s="138"/>
      <c r="G131" s="138">
        <f t="shared" si="24"/>
        <v>785436</v>
      </c>
      <c r="H131" s="138">
        <v>785436</v>
      </c>
      <c r="I131" s="139"/>
      <c r="J131" s="139"/>
      <c r="K131" s="139">
        <f t="shared" si="25"/>
        <v>785436</v>
      </c>
      <c r="L131" s="140">
        <f t="shared" si="9"/>
        <v>1</v>
      </c>
    </row>
    <row r="132" spans="1:12" x14ac:dyDescent="0.25">
      <c r="A132" s="156"/>
      <c r="B132" s="137" t="s">
        <v>547</v>
      </c>
      <c r="C132" s="138">
        <v>0</v>
      </c>
      <c r="D132" s="138"/>
      <c r="E132" s="138">
        <v>11425120</v>
      </c>
      <c r="F132" s="138"/>
      <c r="G132" s="138">
        <f t="shared" si="24"/>
        <v>11425120</v>
      </c>
      <c r="H132" s="138"/>
      <c r="I132" s="139">
        <v>11191490</v>
      </c>
      <c r="J132" s="139"/>
      <c r="K132" s="139">
        <f t="shared" si="25"/>
        <v>11191490</v>
      </c>
      <c r="L132" s="140">
        <f t="shared" si="9"/>
        <v>0.97955119946223757</v>
      </c>
    </row>
    <row r="133" spans="1:12" x14ac:dyDescent="0.25">
      <c r="A133" s="156"/>
      <c r="B133" s="137" t="s">
        <v>548</v>
      </c>
      <c r="C133" s="138">
        <v>1610089</v>
      </c>
      <c r="D133" s="138">
        <v>8640000</v>
      </c>
      <c r="E133" s="138">
        <v>1610089</v>
      </c>
      <c r="F133" s="138"/>
      <c r="G133" s="138">
        <f t="shared" si="24"/>
        <v>10250089</v>
      </c>
      <c r="H133" s="138">
        <v>0</v>
      </c>
      <c r="I133" s="139">
        <v>0</v>
      </c>
      <c r="J133" s="139"/>
      <c r="K133" s="139">
        <f t="shared" si="25"/>
        <v>0</v>
      </c>
      <c r="L133" s="140">
        <f t="shared" si="9"/>
        <v>0</v>
      </c>
    </row>
    <row r="134" spans="1:12" x14ac:dyDescent="0.25">
      <c r="A134" s="156"/>
      <c r="B134" s="137" t="s">
        <v>549</v>
      </c>
      <c r="C134" s="138">
        <v>4843510</v>
      </c>
      <c r="D134" s="138">
        <v>1450063</v>
      </c>
      <c r="E134" s="138">
        <v>22722530</v>
      </c>
      <c r="F134" s="138">
        <v>20000</v>
      </c>
      <c r="G134" s="138">
        <f t="shared" si="24"/>
        <v>24192593</v>
      </c>
      <c r="H134" s="138">
        <v>851995</v>
      </c>
      <c r="I134" s="139">
        <v>13466733</v>
      </c>
      <c r="J134" s="139">
        <v>0</v>
      </c>
      <c r="K134" s="139">
        <f t="shared" si="25"/>
        <v>14318728</v>
      </c>
      <c r="L134" s="140">
        <f t="shared" si="9"/>
        <v>0.5918641296532372</v>
      </c>
    </row>
    <row r="135" spans="1:12" x14ac:dyDescent="0.25">
      <c r="A135" s="156"/>
      <c r="B135" s="137" t="s">
        <v>550</v>
      </c>
      <c r="C135" s="138">
        <v>1099511407.8686001</v>
      </c>
      <c r="D135" s="138">
        <v>94865930</v>
      </c>
      <c r="E135" s="138">
        <v>775394454.89699996</v>
      </c>
      <c r="F135" s="138">
        <v>63465148</v>
      </c>
      <c r="G135" s="138">
        <f t="shared" si="24"/>
        <v>933725532.89699996</v>
      </c>
      <c r="H135" s="138">
        <v>46732049</v>
      </c>
      <c r="I135" s="139">
        <v>154876396</v>
      </c>
      <c r="J135" s="139">
        <v>35618331</v>
      </c>
      <c r="K135" s="139">
        <f t="shared" si="25"/>
        <v>237226776</v>
      </c>
      <c r="L135" s="140">
        <f t="shared" si="9"/>
        <v>0.25406478418125111</v>
      </c>
    </row>
    <row r="136" spans="1:12" x14ac:dyDescent="0.25">
      <c r="A136" s="156"/>
      <c r="B136" s="137" t="s">
        <v>551</v>
      </c>
      <c r="C136" s="138">
        <v>773974365.39999998</v>
      </c>
      <c r="D136" s="138">
        <v>485621676</v>
      </c>
      <c r="E136" s="138">
        <v>282354262.39999998</v>
      </c>
      <c r="F136" s="138">
        <v>4779253</v>
      </c>
      <c r="G136" s="138">
        <f t="shared" si="24"/>
        <v>772755191.39999998</v>
      </c>
      <c r="H136" s="138">
        <v>22835606</v>
      </c>
      <c r="I136" s="139">
        <v>59064450</v>
      </c>
      <c r="J136" s="139">
        <v>4595022</v>
      </c>
      <c r="K136" s="139">
        <f t="shared" si="25"/>
        <v>86495078</v>
      </c>
      <c r="L136" s="140">
        <f t="shared" ref="L136:L146" si="26">+K136/G136</f>
        <v>0.11193076275980357</v>
      </c>
    </row>
    <row r="137" spans="1:12" x14ac:dyDescent="0.25">
      <c r="A137" s="156"/>
      <c r="B137" s="137" t="s">
        <v>552</v>
      </c>
      <c r="C137" s="138">
        <v>1221266</v>
      </c>
      <c r="D137" s="138">
        <v>5604428</v>
      </c>
      <c r="E137" s="138"/>
      <c r="F137" s="138"/>
      <c r="G137" s="138">
        <f t="shared" si="24"/>
        <v>5604428</v>
      </c>
      <c r="H137" s="138">
        <v>5760</v>
      </c>
      <c r="I137" s="139"/>
      <c r="J137" s="139"/>
      <c r="K137" s="139">
        <f t="shared" si="25"/>
        <v>5760</v>
      </c>
      <c r="L137" s="140">
        <f t="shared" si="26"/>
        <v>1.0277587650336483E-3</v>
      </c>
    </row>
    <row r="138" spans="1:12" x14ac:dyDescent="0.25">
      <c r="A138" s="156"/>
      <c r="B138" s="137" t="s">
        <v>553</v>
      </c>
      <c r="C138" s="138">
        <v>140325643</v>
      </c>
      <c r="D138" s="138">
        <v>34760481</v>
      </c>
      <c r="E138" s="138">
        <v>10885000</v>
      </c>
      <c r="F138" s="138">
        <v>132926053</v>
      </c>
      <c r="G138" s="138">
        <f t="shared" si="24"/>
        <v>178571534</v>
      </c>
      <c r="H138" s="138">
        <v>19480958</v>
      </c>
      <c r="I138" s="139">
        <v>8652525</v>
      </c>
      <c r="J138" s="139">
        <v>132594024</v>
      </c>
      <c r="K138" s="139">
        <f t="shared" si="25"/>
        <v>160727507</v>
      </c>
      <c r="L138" s="140">
        <f t="shared" si="26"/>
        <v>0.900073507796601</v>
      </c>
    </row>
    <row r="139" spans="1:12" x14ac:dyDescent="0.25">
      <c r="A139" s="156"/>
      <c r="B139" s="137" t="s">
        <v>554</v>
      </c>
      <c r="C139" s="138">
        <v>308613</v>
      </c>
      <c r="D139" s="138"/>
      <c r="E139" s="138">
        <v>308613</v>
      </c>
      <c r="F139" s="138"/>
      <c r="G139" s="138">
        <f t="shared" si="24"/>
        <v>308613</v>
      </c>
      <c r="H139" s="138"/>
      <c r="I139" s="139">
        <v>0</v>
      </c>
      <c r="J139" s="139"/>
      <c r="K139" s="139">
        <f t="shared" si="25"/>
        <v>0</v>
      </c>
      <c r="L139" s="140">
        <f t="shared" si="26"/>
        <v>0</v>
      </c>
    </row>
    <row r="140" spans="1:12" x14ac:dyDescent="0.25">
      <c r="A140" s="156"/>
      <c r="B140" s="137" t="s">
        <v>555</v>
      </c>
      <c r="C140" s="138">
        <v>0</v>
      </c>
      <c r="D140" s="138"/>
      <c r="E140" s="138">
        <v>160000</v>
      </c>
      <c r="F140" s="138"/>
      <c r="G140" s="138">
        <f t="shared" si="24"/>
        <v>160000</v>
      </c>
      <c r="H140" s="138"/>
      <c r="I140" s="139">
        <v>158659</v>
      </c>
      <c r="J140" s="139"/>
      <c r="K140" s="139">
        <f t="shared" si="25"/>
        <v>158659</v>
      </c>
      <c r="L140" s="140">
        <f t="shared" si="26"/>
        <v>0.99161874999999999</v>
      </c>
    </row>
    <row r="141" spans="1:12" x14ac:dyDescent="0.25">
      <c r="A141" s="156"/>
      <c r="B141" s="137" t="s">
        <v>556</v>
      </c>
      <c r="C141" s="138">
        <v>39756274</v>
      </c>
      <c r="D141" s="138"/>
      <c r="E141" s="138"/>
      <c r="F141" s="138">
        <v>39756274</v>
      </c>
      <c r="G141" s="138">
        <f t="shared" si="24"/>
        <v>39756274</v>
      </c>
      <c r="H141" s="138"/>
      <c r="I141" s="139"/>
      <c r="J141" s="139">
        <v>39756274</v>
      </c>
      <c r="K141" s="139">
        <f t="shared" si="25"/>
        <v>39756274</v>
      </c>
      <c r="L141" s="140">
        <f t="shared" si="26"/>
        <v>1</v>
      </c>
    </row>
    <row r="142" spans="1:12" x14ac:dyDescent="0.25">
      <c r="A142" s="156"/>
      <c r="B142" s="137" t="s">
        <v>557</v>
      </c>
      <c r="C142" s="138">
        <v>0</v>
      </c>
      <c r="D142" s="138"/>
      <c r="E142" s="138">
        <v>158000</v>
      </c>
      <c r="F142" s="138"/>
      <c r="G142" s="138">
        <f t="shared" si="24"/>
        <v>158000</v>
      </c>
      <c r="H142" s="138"/>
      <c r="I142" s="139">
        <v>0</v>
      </c>
      <c r="J142" s="139"/>
      <c r="K142" s="139">
        <f t="shared" si="25"/>
        <v>0</v>
      </c>
      <c r="L142" s="140">
        <f t="shared" si="26"/>
        <v>0</v>
      </c>
    </row>
    <row r="143" spans="1:12" x14ac:dyDescent="0.25">
      <c r="A143" s="157"/>
      <c r="B143" s="137" t="s">
        <v>558</v>
      </c>
      <c r="C143" s="138">
        <v>36858618</v>
      </c>
      <c r="D143" s="138">
        <v>22415300</v>
      </c>
      <c r="E143" s="138">
        <v>21113047.75</v>
      </c>
      <c r="F143" s="138">
        <v>1400000</v>
      </c>
      <c r="G143" s="138">
        <f t="shared" si="24"/>
        <v>44928347.75</v>
      </c>
      <c r="H143" s="138">
        <v>2205300</v>
      </c>
      <c r="I143" s="139">
        <v>4999950</v>
      </c>
      <c r="J143" s="139">
        <v>103346</v>
      </c>
      <c r="K143" s="139">
        <f t="shared" si="25"/>
        <v>7308596</v>
      </c>
      <c r="L143" s="140">
        <f t="shared" si="26"/>
        <v>0.16267226297009776</v>
      </c>
    </row>
    <row r="144" spans="1:12" x14ac:dyDescent="0.25">
      <c r="A144" s="164" t="s">
        <v>559</v>
      </c>
      <c r="B144" s="165"/>
      <c r="C144" s="166">
        <f t="shared" ref="C144:K144" si="27">SUM(C122:C143)</f>
        <v>11903868045.291</v>
      </c>
      <c r="D144" s="166">
        <f t="shared" si="27"/>
        <v>10314849232.887398</v>
      </c>
      <c r="E144" s="166">
        <f t="shared" si="27"/>
        <v>1596464596.0469999</v>
      </c>
      <c r="F144" s="166">
        <f t="shared" si="27"/>
        <v>363327344</v>
      </c>
      <c r="G144" s="166">
        <f t="shared" si="27"/>
        <v>12274641172.934397</v>
      </c>
      <c r="H144" s="166">
        <f t="shared" si="27"/>
        <v>2206504949</v>
      </c>
      <c r="I144" s="166">
        <f t="shared" si="27"/>
        <v>384484191</v>
      </c>
      <c r="J144" s="166">
        <f t="shared" si="27"/>
        <v>219293353</v>
      </c>
      <c r="K144" s="166">
        <f t="shared" si="27"/>
        <v>2810282493</v>
      </c>
      <c r="L144" s="167">
        <f t="shared" si="26"/>
        <v>0.22895027670516979</v>
      </c>
    </row>
    <row r="145" spans="1:12" s="155" customFormat="1" x14ac:dyDescent="0.25">
      <c r="A145" s="168" t="s">
        <v>560</v>
      </c>
      <c r="B145" s="144"/>
      <c r="C145" s="145"/>
      <c r="D145" s="169"/>
      <c r="E145" s="145"/>
      <c r="F145" s="145"/>
      <c r="G145" s="170"/>
      <c r="H145" s="145"/>
      <c r="I145" s="171"/>
      <c r="J145" s="145"/>
      <c r="K145" s="172">
        <v>677603131</v>
      </c>
      <c r="L145" s="173"/>
    </row>
    <row r="146" spans="1:12" x14ac:dyDescent="0.25">
      <c r="A146" s="174" t="s">
        <v>10</v>
      </c>
      <c r="B146" s="175"/>
      <c r="C146" s="176">
        <f t="shared" ref="C146:K146" si="28">SUM(C144,C121,C145)</f>
        <v>78011667331.643005</v>
      </c>
      <c r="D146" s="176">
        <f t="shared" si="28"/>
        <v>16243555949.427397</v>
      </c>
      <c r="E146" s="176">
        <f t="shared" si="28"/>
        <v>50579512265.313797</v>
      </c>
      <c r="F146" s="176">
        <f t="shared" si="28"/>
        <v>14820966787</v>
      </c>
      <c r="G146" s="176">
        <f t="shared" si="28"/>
        <v>81644035001.741211</v>
      </c>
      <c r="H146" s="176">
        <f t="shared" si="28"/>
        <v>4940284376</v>
      </c>
      <c r="I146" s="176">
        <f t="shared" si="28"/>
        <v>31213300656.619999</v>
      </c>
      <c r="J146" s="176">
        <f t="shared" si="28"/>
        <v>8945743443</v>
      </c>
      <c r="K146" s="176">
        <f t="shared" si="28"/>
        <v>45776931606.619995</v>
      </c>
      <c r="L146" s="177">
        <f t="shared" si="26"/>
        <v>0.56068923596982578</v>
      </c>
    </row>
  </sheetData>
  <mergeCells count="15">
    <mergeCell ref="H5:H6"/>
    <mergeCell ref="I5:I6"/>
    <mergeCell ref="J5:J6"/>
    <mergeCell ref="K5:K6"/>
    <mergeCell ref="A70:B70"/>
    <mergeCell ref="A1:B3"/>
    <mergeCell ref="A4:B5"/>
    <mergeCell ref="C4:C6"/>
    <mergeCell ref="D4:G4"/>
    <mergeCell ref="H4:K4"/>
    <mergeCell ref="L4:L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2" manualBreakCount="2">
    <brk id="62" max="11" man="1"/>
    <brk id="103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Normal="100" workbookViewId="0">
      <selection activeCell="A41" sqref="A41:XFD57"/>
    </sheetView>
  </sheetViews>
  <sheetFormatPr defaultRowHeight="15" x14ac:dyDescent="0.25"/>
  <cols>
    <col min="1" max="1" width="12.140625" customWidth="1"/>
    <col min="2" max="2" width="75" customWidth="1"/>
    <col min="3" max="11" width="16.7109375" customWidth="1"/>
    <col min="12" max="12" width="10.140625" customWidth="1"/>
  </cols>
  <sheetData>
    <row r="1" spans="1:12" s="128" customFormat="1" ht="0.75" customHeight="1" x14ac:dyDescent="0.25">
      <c r="A1" s="178"/>
      <c r="B1" s="178"/>
    </row>
    <row r="2" spans="1:12" s="128" customFormat="1" ht="15.75" x14ac:dyDescent="0.25">
      <c r="A2" s="178"/>
      <c r="B2" s="178"/>
    </row>
    <row r="3" spans="1:12" s="128" customFormat="1" ht="15.75" x14ac:dyDescent="0.25">
      <c r="A3" s="178"/>
      <c r="B3" s="178"/>
    </row>
    <row r="4" spans="1:12" s="128" customFormat="1" ht="18" customHeight="1" x14ac:dyDescent="0.25">
      <c r="A4" s="178"/>
      <c r="B4" s="6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s="128" customFormat="1" ht="22.5" customHeight="1" x14ac:dyDescent="0.25">
      <c r="B5" s="179"/>
    </row>
    <row r="6" spans="1:12" ht="19.5" customHeight="1" x14ac:dyDescent="0.25">
      <c r="A6" s="180" t="s">
        <v>561</v>
      </c>
      <c r="B6" s="181"/>
      <c r="C6" s="18" t="s">
        <v>408</v>
      </c>
      <c r="D6" s="15" t="s">
        <v>409</v>
      </c>
      <c r="E6" s="16"/>
      <c r="F6" s="16"/>
      <c r="G6" s="17"/>
      <c r="H6" s="15" t="s">
        <v>3</v>
      </c>
      <c r="I6" s="16"/>
      <c r="J6" s="16"/>
      <c r="K6" s="17"/>
      <c r="L6" s="18" t="s">
        <v>410</v>
      </c>
    </row>
    <row r="7" spans="1:12" ht="56.25" customHeight="1" x14ac:dyDescent="0.25">
      <c r="A7" s="182"/>
      <c r="B7" s="183"/>
      <c r="C7" s="28"/>
      <c r="D7" s="184" t="s">
        <v>411</v>
      </c>
      <c r="E7" s="184" t="s">
        <v>412</v>
      </c>
      <c r="F7" s="185" t="s">
        <v>413</v>
      </c>
      <c r="G7" s="184" t="s">
        <v>7</v>
      </c>
      <c r="H7" s="185" t="s">
        <v>411</v>
      </c>
      <c r="I7" s="184" t="s">
        <v>412</v>
      </c>
      <c r="J7" s="185" t="s">
        <v>413</v>
      </c>
      <c r="K7" s="186" t="s">
        <v>7</v>
      </c>
      <c r="L7" s="28"/>
    </row>
    <row r="8" spans="1:12" x14ac:dyDescent="0.25">
      <c r="A8" s="137" t="s">
        <v>14</v>
      </c>
      <c r="B8" s="187" t="s">
        <v>562</v>
      </c>
      <c r="C8" s="188">
        <v>228117974</v>
      </c>
      <c r="D8" s="189"/>
      <c r="E8" s="189">
        <v>228117974</v>
      </c>
      <c r="F8" s="189"/>
      <c r="G8" s="189">
        <f>+D8+E8+F8</f>
        <v>228117974</v>
      </c>
      <c r="H8" s="189"/>
      <c r="I8" s="189">
        <v>169275502</v>
      </c>
      <c r="J8" s="189"/>
      <c r="K8" s="189">
        <f>+H8+I8+J8</f>
        <v>169275502</v>
      </c>
      <c r="L8" s="190">
        <f>+K8/G8</f>
        <v>0.74205245221053906</v>
      </c>
    </row>
    <row r="9" spans="1:12" x14ac:dyDescent="0.25">
      <c r="A9" s="137" t="s">
        <v>20</v>
      </c>
      <c r="B9" s="187" t="s">
        <v>563</v>
      </c>
      <c r="C9" s="188">
        <v>1057071423</v>
      </c>
      <c r="D9" s="189"/>
      <c r="E9" s="189">
        <v>1069292338</v>
      </c>
      <c r="F9" s="189"/>
      <c r="G9" s="189">
        <f t="shared" ref="G9:G38" si="0">+D9+E9+F9</f>
        <v>1069292338</v>
      </c>
      <c r="H9" s="189"/>
      <c r="I9" s="189">
        <v>667038101</v>
      </c>
      <c r="J9" s="189"/>
      <c r="K9" s="189">
        <f t="shared" ref="K9:K38" si="1">+H9+I9+J9</f>
        <v>667038101</v>
      </c>
      <c r="L9" s="190">
        <f t="shared" ref="L9:L40" si="2">+K9/G9</f>
        <v>0.62381266309980798</v>
      </c>
    </row>
    <row r="10" spans="1:12" x14ac:dyDescent="0.25">
      <c r="A10" s="137" t="s">
        <v>26</v>
      </c>
      <c r="B10" s="187" t="s">
        <v>564</v>
      </c>
      <c r="C10" s="188">
        <v>52273534</v>
      </c>
      <c r="D10" s="189"/>
      <c r="E10" s="189">
        <v>52273534</v>
      </c>
      <c r="F10" s="189"/>
      <c r="G10" s="189">
        <f t="shared" si="0"/>
        <v>52273534</v>
      </c>
      <c r="H10" s="189"/>
      <c r="I10" s="189">
        <v>32289440</v>
      </c>
      <c r="J10" s="189"/>
      <c r="K10" s="189">
        <f t="shared" si="1"/>
        <v>32289440</v>
      </c>
      <c r="L10" s="190">
        <f t="shared" si="2"/>
        <v>0.6177014930729573</v>
      </c>
    </row>
    <row r="11" spans="1:12" x14ac:dyDescent="0.25">
      <c r="A11" s="137" t="s">
        <v>36</v>
      </c>
      <c r="B11" s="187" t="s">
        <v>565</v>
      </c>
      <c r="C11" s="188">
        <v>56074098</v>
      </c>
      <c r="D11" s="189"/>
      <c r="E11" s="189">
        <v>58762098</v>
      </c>
      <c r="F11" s="189"/>
      <c r="G11" s="189">
        <f t="shared" si="0"/>
        <v>58762098</v>
      </c>
      <c r="H11" s="189"/>
      <c r="I11" s="189">
        <v>39507080</v>
      </c>
      <c r="J11" s="189"/>
      <c r="K11" s="189">
        <f t="shared" si="1"/>
        <v>39507080</v>
      </c>
      <c r="L11" s="190">
        <f t="shared" si="2"/>
        <v>0.67232248923447224</v>
      </c>
    </row>
    <row r="12" spans="1:12" x14ac:dyDescent="0.25">
      <c r="A12" s="137" t="s">
        <v>70</v>
      </c>
      <c r="B12" s="187" t="s">
        <v>566</v>
      </c>
      <c r="C12" s="188">
        <v>84701500</v>
      </c>
      <c r="D12" s="189"/>
      <c r="E12" s="189">
        <v>84701500</v>
      </c>
      <c r="F12" s="189"/>
      <c r="G12" s="189">
        <f t="shared" si="0"/>
        <v>84701500</v>
      </c>
      <c r="H12" s="189"/>
      <c r="I12" s="189">
        <v>52768756</v>
      </c>
      <c r="J12" s="189"/>
      <c r="K12" s="189">
        <f t="shared" si="1"/>
        <v>52768756</v>
      </c>
      <c r="L12" s="190">
        <f t="shared" si="2"/>
        <v>0.62299671198266859</v>
      </c>
    </row>
    <row r="13" spans="1:12" x14ac:dyDescent="0.25">
      <c r="A13" s="137" t="s">
        <v>78</v>
      </c>
      <c r="B13" s="187" t="s">
        <v>567</v>
      </c>
      <c r="C13" s="188">
        <v>265191743</v>
      </c>
      <c r="D13" s="189"/>
      <c r="E13" s="189">
        <v>267993816</v>
      </c>
      <c r="F13" s="189"/>
      <c r="G13" s="189">
        <f t="shared" si="0"/>
        <v>267993816</v>
      </c>
      <c r="H13" s="189"/>
      <c r="I13" s="189">
        <v>100483095</v>
      </c>
      <c r="J13" s="189"/>
      <c r="K13" s="189">
        <f t="shared" si="1"/>
        <v>100483095</v>
      </c>
      <c r="L13" s="190">
        <f t="shared" si="2"/>
        <v>0.37494557337099149</v>
      </c>
    </row>
    <row r="14" spans="1:12" x14ac:dyDescent="0.25">
      <c r="A14" s="137" t="s">
        <v>568</v>
      </c>
      <c r="B14" s="187" t="s">
        <v>569</v>
      </c>
      <c r="C14" s="188">
        <v>754254202</v>
      </c>
      <c r="D14" s="189"/>
      <c r="E14" s="189">
        <v>754254202</v>
      </c>
      <c r="F14" s="189"/>
      <c r="G14" s="189">
        <f t="shared" si="0"/>
        <v>754254202</v>
      </c>
      <c r="H14" s="189"/>
      <c r="I14" s="189">
        <v>374480278</v>
      </c>
      <c r="J14" s="189"/>
      <c r="K14" s="189">
        <f t="shared" si="1"/>
        <v>374480278</v>
      </c>
      <c r="L14" s="190">
        <f t="shared" si="2"/>
        <v>0.49649080775024967</v>
      </c>
    </row>
    <row r="15" spans="1:12" x14ac:dyDescent="0.25">
      <c r="A15" s="137" t="s">
        <v>570</v>
      </c>
      <c r="B15" s="187" t="s">
        <v>571</v>
      </c>
      <c r="C15" s="188">
        <v>390834320</v>
      </c>
      <c r="D15" s="189"/>
      <c r="E15" s="189">
        <v>390834320</v>
      </c>
      <c r="F15" s="189"/>
      <c r="G15" s="189">
        <f t="shared" si="0"/>
        <v>390834320</v>
      </c>
      <c r="H15" s="189"/>
      <c r="I15" s="189">
        <v>245807877</v>
      </c>
      <c r="J15" s="189"/>
      <c r="K15" s="189">
        <f t="shared" si="1"/>
        <v>245807877</v>
      </c>
      <c r="L15" s="190">
        <f t="shared" si="2"/>
        <v>0.62893114657893912</v>
      </c>
    </row>
    <row r="16" spans="1:12" x14ac:dyDescent="0.25">
      <c r="A16" s="137" t="s">
        <v>88</v>
      </c>
      <c r="B16" s="187" t="s">
        <v>572</v>
      </c>
      <c r="C16" s="188">
        <v>288790509</v>
      </c>
      <c r="D16" s="189"/>
      <c r="E16" s="189">
        <v>124368611</v>
      </c>
      <c r="F16" s="189">
        <v>226104493</v>
      </c>
      <c r="G16" s="189">
        <f t="shared" si="0"/>
        <v>350473104</v>
      </c>
      <c r="H16" s="189"/>
      <c r="I16" s="189">
        <v>38067493</v>
      </c>
      <c r="J16" s="189">
        <v>165707742</v>
      </c>
      <c r="K16" s="189">
        <f t="shared" si="1"/>
        <v>203775235</v>
      </c>
      <c r="L16" s="190">
        <f t="shared" si="2"/>
        <v>0.58142902457930123</v>
      </c>
    </row>
    <row r="17" spans="1:12" x14ac:dyDescent="0.25">
      <c r="A17" s="137" t="s">
        <v>573</v>
      </c>
      <c r="B17" s="187" t="s">
        <v>574</v>
      </c>
      <c r="C17" s="188">
        <v>15651340</v>
      </c>
      <c r="D17" s="189"/>
      <c r="E17" s="189">
        <v>7320000</v>
      </c>
      <c r="F17" s="189">
        <v>7827608</v>
      </c>
      <c r="G17" s="189">
        <f t="shared" si="0"/>
        <v>15147608</v>
      </c>
      <c r="H17" s="189"/>
      <c r="I17" s="189">
        <v>5490000</v>
      </c>
      <c r="J17" s="189">
        <v>4365426</v>
      </c>
      <c r="K17" s="189">
        <f t="shared" si="1"/>
        <v>9855426</v>
      </c>
      <c r="L17" s="190">
        <f t="shared" si="2"/>
        <v>0.65062589420058925</v>
      </c>
    </row>
    <row r="18" spans="1:12" x14ac:dyDescent="0.25">
      <c r="A18" s="137" t="s">
        <v>575</v>
      </c>
      <c r="B18" s="187" t="s">
        <v>576</v>
      </c>
      <c r="C18" s="188">
        <v>245938942</v>
      </c>
      <c r="D18" s="189"/>
      <c r="E18" s="189"/>
      <c r="F18" s="189">
        <v>241368142</v>
      </c>
      <c r="G18" s="189">
        <f t="shared" si="0"/>
        <v>241368142</v>
      </c>
      <c r="H18" s="189"/>
      <c r="I18" s="189"/>
      <c r="J18" s="189">
        <v>152234603</v>
      </c>
      <c r="K18" s="189">
        <f t="shared" si="1"/>
        <v>152234603</v>
      </c>
      <c r="L18" s="190">
        <f t="shared" si="2"/>
        <v>0.63071539490907624</v>
      </c>
    </row>
    <row r="19" spans="1:12" x14ac:dyDescent="0.25">
      <c r="A19" s="137" t="s">
        <v>577</v>
      </c>
      <c r="B19" s="187" t="s">
        <v>578</v>
      </c>
      <c r="C19" s="188">
        <v>482275665</v>
      </c>
      <c r="D19" s="189">
        <v>87650257</v>
      </c>
      <c r="E19" s="189">
        <v>268686222</v>
      </c>
      <c r="F19" s="189">
        <v>143644822</v>
      </c>
      <c r="G19" s="189">
        <f t="shared" si="0"/>
        <v>499981301</v>
      </c>
      <c r="H19" s="189">
        <v>22899953</v>
      </c>
      <c r="I19" s="189">
        <v>155770083</v>
      </c>
      <c r="J19" s="189">
        <v>89158440</v>
      </c>
      <c r="K19" s="189">
        <f t="shared" si="1"/>
        <v>267828476</v>
      </c>
      <c r="L19" s="190">
        <f t="shared" si="2"/>
        <v>0.53567698524789431</v>
      </c>
    </row>
    <row r="20" spans="1:12" x14ac:dyDescent="0.25">
      <c r="A20" s="148" t="s">
        <v>102</v>
      </c>
      <c r="B20" s="187" t="s">
        <v>579</v>
      </c>
      <c r="C20" s="188">
        <v>24688837215.476406</v>
      </c>
      <c r="D20" s="189">
        <v>1562419555.4000003</v>
      </c>
      <c r="E20" s="189">
        <v>13382345987.139799</v>
      </c>
      <c r="F20" s="189">
        <v>10794998126</v>
      </c>
      <c r="G20" s="189">
        <f t="shared" si="0"/>
        <v>25739763668.539799</v>
      </c>
      <c r="H20" s="189">
        <v>960769302</v>
      </c>
      <c r="I20" s="189">
        <v>9469293289</v>
      </c>
      <c r="J20" s="189">
        <v>6393781989</v>
      </c>
      <c r="K20" s="189">
        <f t="shared" si="1"/>
        <v>16823844580</v>
      </c>
      <c r="L20" s="190">
        <f t="shared" si="2"/>
        <v>0.65361301667904581</v>
      </c>
    </row>
    <row r="21" spans="1:12" x14ac:dyDescent="0.25">
      <c r="A21" s="148" t="s">
        <v>120</v>
      </c>
      <c r="B21" s="191" t="s">
        <v>580</v>
      </c>
      <c r="C21" s="188">
        <v>571249968</v>
      </c>
      <c r="D21" s="189"/>
      <c r="E21" s="189">
        <v>555258415</v>
      </c>
      <c r="F21" s="189">
        <v>30096439</v>
      </c>
      <c r="G21" s="189">
        <f t="shared" si="0"/>
        <v>585354854</v>
      </c>
      <c r="H21" s="189"/>
      <c r="I21" s="189">
        <v>131733725</v>
      </c>
      <c r="J21" s="189">
        <v>22947916</v>
      </c>
      <c r="K21" s="189">
        <f t="shared" si="1"/>
        <v>154681641</v>
      </c>
      <c r="L21" s="190">
        <f t="shared" si="2"/>
        <v>0.2642527689708028</v>
      </c>
    </row>
    <row r="22" spans="1:12" x14ac:dyDescent="0.25">
      <c r="A22" s="148" t="s">
        <v>124</v>
      </c>
      <c r="B22" s="191" t="s">
        <v>581</v>
      </c>
      <c r="C22" s="188">
        <v>3258555575.999999</v>
      </c>
      <c r="D22" s="189">
        <v>92345428.000000015</v>
      </c>
      <c r="E22" s="189">
        <v>3341784930.9687991</v>
      </c>
      <c r="F22" s="189">
        <v>134771380</v>
      </c>
      <c r="G22" s="189">
        <f t="shared" si="0"/>
        <v>3568901738.9687991</v>
      </c>
      <c r="H22" s="189">
        <v>57232023</v>
      </c>
      <c r="I22" s="189">
        <v>2274277930</v>
      </c>
      <c r="J22" s="189">
        <v>89401262</v>
      </c>
      <c r="K22" s="189">
        <f t="shared" si="1"/>
        <v>2420911215</v>
      </c>
      <c r="L22" s="190">
        <f t="shared" si="2"/>
        <v>0.67833507114138136</v>
      </c>
    </row>
    <row r="23" spans="1:12" x14ac:dyDescent="0.25">
      <c r="A23" s="148" t="s">
        <v>582</v>
      </c>
      <c r="B23" s="191" t="s">
        <v>583</v>
      </c>
      <c r="C23" s="192">
        <v>1466593607</v>
      </c>
      <c r="D23" s="189">
        <v>45171440</v>
      </c>
      <c r="E23" s="189">
        <v>1427802582</v>
      </c>
      <c r="F23" s="189">
        <v>52698151</v>
      </c>
      <c r="G23" s="189">
        <f t="shared" si="0"/>
        <v>1525672173</v>
      </c>
      <c r="H23" s="189">
        <v>5778058</v>
      </c>
      <c r="I23" s="189">
        <v>809897573.62</v>
      </c>
      <c r="J23" s="189">
        <v>32696295</v>
      </c>
      <c r="K23" s="189">
        <f t="shared" si="1"/>
        <v>848371926.62</v>
      </c>
      <c r="L23" s="190">
        <f t="shared" si="2"/>
        <v>0.55606436404473902</v>
      </c>
    </row>
    <row r="24" spans="1:12" x14ac:dyDescent="0.25">
      <c r="A24" s="148" t="s">
        <v>584</v>
      </c>
      <c r="B24" s="191" t="s">
        <v>585</v>
      </c>
      <c r="C24" s="192">
        <v>55267465</v>
      </c>
      <c r="D24" s="189"/>
      <c r="E24" s="189">
        <v>2000000</v>
      </c>
      <c r="F24" s="189">
        <v>55267465</v>
      </c>
      <c r="G24" s="189">
        <f t="shared" si="0"/>
        <v>57267465</v>
      </c>
      <c r="H24" s="189"/>
      <c r="I24" s="189">
        <v>396082</v>
      </c>
      <c r="J24" s="189">
        <v>21794409</v>
      </c>
      <c r="K24" s="189">
        <f t="shared" si="1"/>
        <v>22190491</v>
      </c>
      <c r="L24" s="190">
        <f t="shared" si="2"/>
        <v>0.38748862028378589</v>
      </c>
    </row>
    <row r="25" spans="1:12" x14ac:dyDescent="0.25">
      <c r="A25" s="148" t="s">
        <v>586</v>
      </c>
      <c r="B25" s="191" t="s">
        <v>587</v>
      </c>
      <c r="C25" s="192">
        <v>1713913008</v>
      </c>
      <c r="D25" s="189">
        <v>44420426</v>
      </c>
      <c r="E25" s="189">
        <v>1513093257</v>
      </c>
      <c r="F25" s="189">
        <v>171151506</v>
      </c>
      <c r="G25" s="189">
        <f t="shared" si="0"/>
        <v>1728665189</v>
      </c>
      <c r="H25" s="189">
        <v>7298033</v>
      </c>
      <c r="I25" s="189">
        <v>142645892</v>
      </c>
      <c r="J25" s="189">
        <v>113174300</v>
      </c>
      <c r="K25" s="189">
        <f t="shared" si="1"/>
        <v>263118225</v>
      </c>
      <c r="L25" s="190">
        <f t="shared" si="2"/>
        <v>0.15220889890899517</v>
      </c>
    </row>
    <row r="26" spans="1:12" x14ac:dyDescent="0.25">
      <c r="A26" s="148" t="s">
        <v>588</v>
      </c>
      <c r="B26" s="191" t="s">
        <v>589</v>
      </c>
      <c r="C26" s="192">
        <v>41061317</v>
      </c>
      <c r="D26" s="189"/>
      <c r="E26" s="189">
        <v>2200000</v>
      </c>
      <c r="F26" s="189">
        <v>46361317</v>
      </c>
      <c r="G26" s="189">
        <f t="shared" si="0"/>
        <v>48561317</v>
      </c>
      <c r="H26" s="189"/>
      <c r="I26" s="189">
        <v>2044064</v>
      </c>
      <c r="J26" s="189">
        <v>32402072</v>
      </c>
      <c r="K26" s="189">
        <f t="shared" si="1"/>
        <v>34446136</v>
      </c>
      <c r="L26" s="190">
        <f t="shared" si="2"/>
        <v>0.70933282143068732</v>
      </c>
    </row>
    <row r="27" spans="1:12" x14ac:dyDescent="0.25">
      <c r="A27" s="148" t="s">
        <v>590</v>
      </c>
      <c r="B27" s="191" t="s">
        <v>591</v>
      </c>
      <c r="C27" s="192">
        <v>3895363913</v>
      </c>
      <c r="D27" s="189">
        <v>747179598</v>
      </c>
      <c r="E27" s="189">
        <v>3097037151</v>
      </c>
      <c r="F27" s="189">
        <v>30143620</v>
      </c>
      <c r="G27" s="189">
        <f t="shared" si="0"/>
        <v>3874360369</v>
      </c>
      <c r="H27" s="189">
        <v>683221801</v>
      </c>
      <c r="I27" s="189">
        <v>2014887015</v>
      </c>
      <c r="J27" s="189">
        <v>18844793</v>
      </c>
      <c r="K27" s="189">
        <f t="shared" si="1"/>
        <v>2716953609</v>
      </c>
      <c r="L27" s="190">
        <f t="shared" si="2"/>
        <v>0.70126507351748102</v>
      </c>
    </row>
    <row r="28" spans="1:12" x14ac:dyDescent="0.25">
      <c r="A28" s="193" t="s">
        <v>592</v>
      </c>
      <c r="B28" s="58" t="s">
        <v>593</v>
      </c>
      <c r="C28" s="192">
        <v>2223636412</v>
      </c>
      <c r="D28" s="189">
        <v>413049152</v>
      </c>
      <c r="E28" s="189">
        <v>1042442878</v>
      </c>
      <c r="F28" s="189">
        <v>790573574</v>
      </c>
      <c r="G28" s="189">
        <f t="shared" si="0"/>
        <v>2246065604</v>
      </c>
      <c r="H28" s="189">
        <v>251790814</v>
      </c>
      <c r="I28" s="189">
        <v>543905606</v>
      </c>
      <c r="J28" s="189">
        <v>539808695</v>
      </c>
      <c r="K28" s="189">
        <f t="shared" si="1"/>
        <v>1335505115</v>
      </c>
      <c r="L28" s="190">
        <f t="shared" si="2"/>
        <v>0.59459755432860451</v>
      </c>
    </row>
    <row r="29" spans="1:12" x14ac:dyDescent="0.25">
      <c r="A29" s="193" t="s">
        <v>594</v>
      </c>
      <c r="B29" s="58" t="s">
        <v>595</v>
      </c>
      <c r="C29" s="192">
        <v>436795373</v>
      </c>
      <c r="D29" s="189">
        <v>163900000</v>
      </c>
      <c r="E29" s="189">
        <v>107223314</v>
      </c>
      <c r="F29" s="189">
        <v>166008533</v>
      </c>
      <c r="G29" s="189">
        <f t="shared" si="0"/>
        <v>437131847</v>
      </c>
      <c r="H29" s="189">
        <v>0</v>
      </c>
      <c r="I29" s="189">
        <v>21399444</v>
      </c>
      <c r="J29" s="189">
        <v>87276673</v>
      </c>
      <c r="K29" s="189">
        <f t="shared" si="1"/>
        <v>108676117</v>
      </c>
      <c r="L29" s="190">
        <f t="shared" si="2"/>
        <v>0.24861175809046007</v>
      </c>
    </row>
    <row r="30" spans="1:12" x14ac:dyDescent="0.25">
      <c r="A30" s="193" t="s">
        <v>596</v>
      </c>
      <c r="B30" s="58" t="s">
        <v>597</v>
      </c>
      <c r="C30" s="192">
        <v>10985602114</v>
      </c>
      <c r="D30" s="189">
        <v>459571969</v>
      </c>
      <c r="E30" s="189">
        <v>10101188557.736</v>
      </c>
      <c r="F30" s="189">
        <v>571941005</v>
      </c>
      <c r="G30" s="189">
        <f t="shared" si="0"/>
        <v>11132701531.736</v>
      </c>
      <c r="H30" s="189">
        <v>319780712</v>
      </c>
      <c r="I30" s="189">
        <v>6788880117</v>
      </c>
      <c r="J30" s="189">
        <v>393968253</v>
      </c>
      <c r="K30" s="189">
        <f t="shared" si="1"/>
        <v>7502629082</v>
      </c>
      <c r="L30" s="190">
        <f t="shared" si="2"/>
        <v>0.67392708415044178</v>
      </c>
    </row>
    <row r="31" spans="1:12" x14ac:dyDescent="0.25">
      <c r="A31" s="193" t="s">
        <v>598</v>
      </c>
      <c r="B31" s="58" t="s">
        <v>599</v>
      </c>
      <c r="C31" s="192">
        <v>9605365771.8060017</v>
      </c>
      <c r="D31" s="189">
        <v>2458821018</v>
      </c>
      <c r="E31" s="189">
        <v>7347295720.8059998</v>
      </c>
      <c r="F31" s="189">
        <v>342520030</v>
      </c>
      <c r="G31" s="189">
        <f t="shared" si="0"/>
        <v>10148636768.806</v>
      </c>
      <c r="H31" s="189">
        <v>97404637</v>
      </c>
      <c r="I31" s="189">
        <v>3998831105</v>
      </c>
      <c r="J31" s="189">
        <v>200507085</v>
      </c>
      <c r="K31" s="189">
        <f t="shared" si="1"/>
        <v>4296742827</v>
      </c>
      <c r="L31" s="190">
        <f t="shared" si="2"/>
        <v>0.42338128015448889</v>
      </c>
    </row>
    <row r="32" spans="1:12" s="155" customFormat="1" x14ac:dyDescent="0.25">
      <c r="A32" s="194" t="s">
        <v>600</v>
      </c>
      <c r="B32" s="55" t="s">
        <v>601</v>
      </c>
      <c r="C32" s="192">
        <v>509027789</v>
      </c>
      <c r="D32" s="192">
        <v>59958987</v>
      </c>
      <c r="E32" s="192">
        <v>245462748</v>
      </c>
      <c r="F32" s="192">
        <v>207237177</v>
      </c>
      <c r="G32" s="189">
        <f t="shared" si="0"/>
        <v>512658912</v>
      </c>
      <c r="H32" s="192">
        <v>51316814</v>
      </c>
      <c r="I32" s="192">
        <v>104567434</v>
      </c>
      <c r="J32" s="192">
        <v>143033331</v>
      </c>
      <c r="K32" s="189">
        <f t="shared" si="1"/>
        <v>298917579</v>
      </c>
      <c r="L32" s="195">
        <f t="shared" si="2"/>
        <v>0.58307301795233402</v>
      </c>
    </row>
    <row r="33" spans="1:12" x14ac:dyDescent="0.25">
      <c r="A33" s="193" t="s">
        <v>602</v>
      </c>
      <c r="B33" s="58" t="s">
        <v>603</v>
      </c>
      <c r="C33" s="192">
        <v>1246194999</v>
      </c>
      <c r="D33" s="189">
        <v>387361379.99999994</v>
      </c>
      <c r="E33" s="189">
        <v>1007877925</v>
      </c>
      <c r="F33" s="189">
        <v>126175650</v>
      </c>
      <c r="G33" s="189">
        <f t="shared" si="0"/>
        <v>1521414955</v>
      </c>
      <c r="H33" s="189">
        <v>10763028</v>
      </c>
      <c r="I33" s="189">
        <v>477804677</v>
      </c>
      <c r="J33" s="189">
        <v>61968445</v>
      </c>
      <c r="K33" s="189">
        <f t="shared" si="1"/>
        <v>550536150</v>
      </c>
      <c r="L33" s="190">
        <f t="shared" si="2"/>
        <v>0.36185798502289601</v>
      </c>
    </row>
    <row r="34" spans="1:12" x14ac:dyDescent="0.25">
      <c r="A34" s="193" t="s">
        <v>604</v>
      </c>
      <c r="B34" s="58" t="s">
        <v>605</v>
      </c>
      <c r="C34" s="192">
        <v>3414621052</v>
      </c>
      <c r="D34" s="189">
        <v>2147653984</v>
      </c>
      <c r="E34" s="189">
        <v>1721966435</v>
      </c>
      <c r="F34" s="189">
        <v>126424706</v>
      </c>
      <c r="G34" s="189">
        <f t="shared" si="0"/>
        <v>3996045125</v>
      </c>
      <c r="H34" s="189">
        <v>638913076</v>
      </c>
      <c r="I34" s="189">
        <v>1073787350</v>
      </c>
      <c r="J34" s="189">
        <v>74504703</v>
      </c>
      <c r="K34" s="189">
        <f t="shared" si="1"/>
        <v>1787205129</v>
      </c>
      <c r="L34" s="190">
        <f t="shared" si="2"/>
        <v>0.44724348026475302</v>
      </c>
    </row>
    <row r="35" spans="1:12" x14ac:dyDescent="0.25">
      <c r="A35" s="193" t="s">
        <v>606</v>
      </c>
      <c r="B35" s="55" t="s">
        <v>607</v>
      </c>
      <c r="C35" s="192">
        <v>6100993189.8249989</v>
      </c>
      <c r="D35" s="189">
        <v>4941418289.0049992</v>
      </c>
      <c r="E35" s="189">
        <v>1256771013</v>
      </c>
      <c r="F35" s="189">
        <v>292536664</v>
      </c>
      <c r="G35" s="189">
        <f t="shared" si="0"/>
        <v>6490725966.0049992</v>
      </c>
      <c r="H35" s="189">
        <v>929302268</v>
      </c>
      <c r="I35" s="192">
        <v>792611313</v>
      </c>
      <c r="J35" s="189">
        <v>183387053</v>
      </c>
      <c r="K35" s="189">
        <f t="shared" si="1"/>
        <v>1905300634</v>
      </c>
      <c r="L35" s="190">
        <f t="shared" si="2"/>
        <v>0.29354199267985742</v>
      </c>
    </row>
    <row r="36" spans="1:12" x14ac:dyDescent="0.25">
      <c r="A36" s="193" t="s">
        <v>608</v>
      </c>
      <c r="B36" s="58" t="s">
        <v>609</v>
      </c>
      <c r="C36" s="192">
        <v>1497228702.7684</v>
      </c>
      <c r="D36" s="189">
        <v>526237825</v>
      </c>
      <c r="E36" s="189">
        <v>1005292060.9183999</v>
      </c>
      <c r="F36" s="189">
        <v>101221878</v>
      </c>
      <c r="G36" s="189">
        <f t="shared" si="0"/>
        <v>1632751763.9183998</v>
      </c>
      <c r="H36" s="189">
        <v>59052920</v>
      </c>
      <c r="I36" s="189">
        <v>628481731</v>
      </c>
      <c r="J36" s="189">
        <v>55097951</v>
      </c>
      <c r="K36" s="189">
        <f t="shared" si="1"/>
        <v>742632602</v>
      </c>
      <c r="L36" s="190">
        <f t="shared" si="2"/>
        <v>0.45483497149485524</v>
      </c>
    </row>
    <row r="37" spans="1:12" x14ac:dyDescent="0.25">
      <c r="A37" s="193" t="s">
        <v>610</v>
      </c>
      <c r="B37" s="58" t="s">
        <v>611</v>
      </c>
      <c r="C37" s="192">
        <v>2316553062.7671995</v>
      </c>
      <c r="D37" s="189">
        <v>2106396641.0224001</v>
      </c>
      <c r="E37" s="189">
        <v>52233128.744800001</v>
      </c>
      <c r="F37" s="189">
        <v>161894501</v>
      </c>
      <c r="G37" s="189">
        <f t="shared" si="0"/>
        <v>2320524270.7672</v>
      </c>
      <c r="H37" s="189">
        <v>844760937</v>
      </c>
      <c r="I37" s="189">
        <v>15478829</v>
      </c>
      <c r="J37" s="189">
        <v>69682007</v>
      </c>
      <c r="K37" s="189">
        <f t="shared" si="1"/>
        <v>929921773</v>
      </c>
      <c r="L37" s="190">
        <f t="shared" si="2"/>
        <v>0.40073779219406913</v>
      </c>
    </row>
    <row r="38" spans="1:12" x14ac:dyDescent="0.25">
      <c r="A38" s="193" t="s">
        <v>612</v>
      </c>
      <c r="B38" s="58" t="s">
        <v>613</v>
      </c>
      <c r="C38" s="192">
        <v>63631546</v>
      </c>
      <c r="D38" s="189"/>
      <c r="E38" s="189">
        <v>63631546</v>
      </c>
      <c r="F38" s="189"/>
      <c r="G38" s="189">
        <f t="shared" si="0"/>
        <v>63631546</v>
      </c>
      <c r="H38" s="189"/>
      <c r="I38" s="189">
        <v>41399775</v>
      </c>
      <c r="J38" s="189"/>
      <c r="K38" s="189">
        <f t="shared" si="1"/>
        <v>41399775</v>
      </c>
      <c r="L38" s="190">
        <f t="shared" si="2"/>
        <v>0.65061714829308093</v>
      </c>
    </row>
    <row r="39" spans="1:12" s="155" customFormat="1" x14ac:dyDescent="0.25">
      <c r="A39" s="196" t="s">
        <v>560</v>
      </c>
      <c r="B39" s="197"/>
      <c r="C39" s="198"/>
      <c r="D39" s="52"/>
      <c r="E39" s="52"/>
      <c r="F39" s="199"/>
      <c r="G39" s="52"/>
      <c r="H39" s="199"/>
      <c r="I39" s="52"/>
      <c r="J39" s="199"/>
      <c r="K39" s="52">
        <v>677603131</v>
      </c>
      <c r="L39" s="53"/>
    </row>
    <row r="40" spans="1:12" x14ac:dyDescent="0.25">
      <c r="A40" s="200" t="s">
        <v>614</v>
      </c>
      <c r="B40" s="201"/>
      <c r="C40" s="202">
        <f>SUM(C8:C39)</f>
        <v>78011667331.643005</v>
      </c>
      <c r="D40" s="202">
        <f t="shared" ref="D40:K40" si="3">SUM(D8:D39)</f>
        <v>16243555949.427401</v>
      </c>
      <c r="E40" s="202">
        <f t="shared" si="3"/>
        <v>50579512265.313805</v>
      </c>
      <c r="F40" s="202">
        <f t="shared" si="3"/>
        <v>14820966787</v>
      </c>
      <c r="G40" s="202">
        <f t="shared" si="3"/>
        <v>81644035001.741196</v>
      </c>
      <c r="H40" s="202">
        <f t="shared" si="3"/>
        <v>4940284376</v>
      </c>
      <c r="I40" s="202">
        <f t="shared" si="3"/>
        <v>31213300656.620003</v>
      </c>
      <c r="J40" s="202">
        <f t="shared" si="3"/>
        <v>8945743443</v>
      </c>
      <c r="K40" s="202">
        <f t="shared" si="3"/>
        <v>45776931606.619995</v>
      </c>
      <c r="L40" s="203">
        <f t="shared" si="2"/>
        <v>0.56068923596982589</v>
      </c>
    </row>
  </sheetData>
  <mergeCells count="7">
    <mergeCell ref="A40:B40"/>
    <mergeCell ref="A6:B7"/>
    <mergeCell ref="C6:C7"/>
    <mergeCell ref="D6:G6"/>
    <mergeCell ref="H6:K6"/>
    <mergeCell ref="L6:L7"/>
    <mergeCell ref="A39:B39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opLeftCell="A85" zoomScaleNormal="100" workbookViewId="0">
      <selection activeCell="A98" sqref="A98:XFD111"/>
    </sheetView>
  </sheetViews>
  <sheetFormatPr defaultRowHeight="15" x14ac:dyDescent="0.25"/>
  <cols>
    <col min="1" max="1" width="33.5703125" customWidth="1"/>
    <col min="2" max="2" width="68.140625" customWidth="1"/>
    <col min="3" max="11" width="16.7109375" customWidth="1"/>
    <col min="12" max="12" width="10.85546875" customWidth="1"/>
  </cols>
  <sheetData>
    <row r="1" spans="1:12" s="128" customFormat="1" ht="22.5" customHeight="1" x14ac:dyDescent="0.25">
      <c r="A1" s="124"/>
      <c r="B1" s="124"/>
    </row>
    <row r="2" spans="1:12" s="128" customFormat="1" ht="51.75" customHeight="1" x14ac:dyDescent="0.25">
      <c r="A2" s="126"/>
      <c r="B2" s="126"/>
    </row>
    <row r="3" spans="1:12" s="128" customFormat="1" x14ac:dyDescent="0.25">
      <c r="A3" s="12" t="s">
        <v>615</v>
      </c>
      <c r="B3" s="13"/>
      <c r="C3" s="18" t="s">
        <v>408</v>
      </c>
      <c r="D3" s="15" t="s">
        <v>409</v>
      </c>
      <c r="E3" s="16"/>
      <c r="F3" s="16"/>
      <c r="G3" s="17"/>
      <c r="H3" s="15" t="s">
        <v>3</v>
      </c>
      <c r="I3" s="16"/>
      <c r="J3" s="16"/>
      <c r="K3" s="17"/>
      <c r="L3" s="204" t="s">
        <v>4</v>
      </c>
    </row>
    <row r="4" spans="1:12" x14ac:dyDescent="0.25">
      <c r="A4" s="19"/>
      <c r="B4" s="20"/>
      <c r="C4" s="22"/>
      <c r="D4" s="22" t="s">
        <v>411</v>
      </c>
      <c r="E4" s="205" t="s">
        <v>412</v>
      </c>
      <c r="F4" s="22" t="s">
        <v>413</v>
      </c>
      <c r="G4" s="206" t="s">
        <v>7</v>
      </c>
      <c r="H4" s="22" t="s">
        <v>411</v>
      </c>
      <c r="I4" s="205" t="s">
        <v>412</v>
      </c>
      <c r="J4" s="22" t="s">
        <v>413</v>
      </c>
      <c r="K4" s="207" t="s">
        <v>7</v>
      </c>
      <c r="L4" s="208"/>
    </row>
    <row r="5" spans="1:12" ht="28.5" customHeight="1" x14ac:dyDescent="0.25">
      <c r="A5" s="23"/>
      <c r="B5" s="24"/>
      <c r="C5" s="22"/>
      <c r="D5" s="22"/>
      <c r="E5" s="205"/>
      <c r="F5" s="22"/>
      <c r="G5" s="206"/>
      <c r="H5" s="22"/>
      <c r="I5" s="205"/>
      <c r="J5" s="22"/>
      <c r="K5" s="207"/>
      <c r="L5" s="208"/>
    </row>
    <row r="6" spans="1:12" x14ac:dyDescent="0.25">
      <c r="A6" s="209" t="s">
        <v>616</v>
      </c>
      <c r="B6" s="187" t="s">
        <v>617</v>
      </c>
      <c r="C6" s="210">
        <v>5478285544</v>
      </c>
      <c r="D6" s="211">
        <v>50400000</v>
      </c>
      <c r="E6" s="211">
        <v>5090253786</v>
      </c>
      <c r="F6" s="211">
        <v>429423785</v>
      </c>
      <c r="G6" s="211">
        <f t="shared" ref="G6:G78" si="0">+D6+E6+F6</f>
        <v>5570077571</v>
      </c>
      <c r="H6" s="211">
        <v>0</v>
      </c>
      <c r="I6" s="211">
        <v>3568887025</v>
      </c>
      <c r="J6" s="211">
        <v>294079467</v>
      </c>
      <c r="K6" s="211">
        <f>+H6+I6+J6</f>
        <v>3862966492</v>
      </c>
      <c r="L6" s="212">
        <f>+K6/G6</f>
        <v>0.693521130138674</v>
      </c>
    </row>
    <row r="7" spans="1:12" x14ac:dyDescent="0.25">
      <c r="A7" s="213"/>
      <c r="B7" s="187" t="s">
        <v>618</v>
      </c>
      <c r="C7" s="210">
        <v>4155378685</v>
      </c>
      <c r="D7" s="211">
        <v>131586928</v>
      </c>
      <c r="E7" s="211">
        <v>783727274.26499999</v>
      </c>
      <c r="F7" s="211">
        <v>3009758298</v>
      </c>
      <c r="G7" s="211">
        <f t="shared" si="0"/>
        <v>3925072500.2649999</v>
      </c>
      <c r="H7" s="211">
        <v>75417453</v>
      </c>
      <c r="I7" s="211">
        <v>551097179</v>
      </c>
      <c r="J7" s="211">
        <v>1312592039</v>
      </c>
      <c r="K7" s="211">
        <f t="shared" ref="K7:K16" si="1">+H7+I7+J7</f>
        <v>1939106671</v>
      </c>
      <c r="L7" s="212">
        <f t="shared" ref="L7:L70" si="2">+K7/G7</f>
        <v>0.49403079073547862</v>
      </c>
    </row>
    <row r="8" spans="1:12" x14ac:dyDescent="0.25">
      <c r="A8" s="213"/>
      <c r="B8" s="187" t="s">
        <v>619</v>
      </c>
      <c r="C8" s="210">
        <v>1696130152</v>
      </c>
      <c r="D8" s="211">
        <v>28420426</v>
      </c>
      <c r="E8" s="211">
        <v>1507299753</v>
      </c>
      <c r="F8" s="211">
        <v>175404520</v>
      </c>
      <c r="G8" s="211">
        <f t="shared" si="0"/>
        <v>1711124699</v>
      </c>
      <c r="H8" s="211">
        <v>852119</v>
      </c>
      <c r="I8" s="211">
        <v>142645892</v>
      </c>
      <c r="J8" s="211">
        <v>116612184</v>
      </c>
      <c r="K8" s="211">
        <f t="shared" si="1"/>
        <v>260110195</v>
      </c>
      <c r="L8" s="212">
        <f t="shared" si="2"/>
        <v>0.15201124450603234</v>
      </c>
    </row>
    <row r="9" spans="1:12" x14ac:dyDescent="0.25">
      <c r="A9" s="213"/>
      <c r="B9" s="187" t="s">
        <v>620</v>
      </c>
      <c r="C9" s="210">
        <v>37207380</v>
      </c>
      <c r="D9" s="211"/>
      <c r="E9" s="211">
        <v>4385515</v>
      </c>
      <c r="F9" s="211">
        <v>31791865</v>
      </c>
      <c r="G9" s="211">
        <f t="shared" si="0"/>
        <v>36177380</v>
      </c>
      <c r="H9" s="211"/>
      <c r="I9" s="211">
        <v>358350</v>
      </c>
      <c r="J9" s="211">
        <v>18886969</v>
      </c>
      <c r="K9" s="211">
        <f t="shared" si="1"/>
        <v>19245319</v>
      </c>
      <c r="L9" s="212">
        <f t="shared" si="2"/>
        <v>0.53197105484145069</v>
      </c>
    </row>
    <row r="10" spans="1:12" x14ac:dyDescent="0.25">
      <c r="A10" s="213"/>
      <c r="B10" s="214" t="s">
        <v>621</v>
      </c>
      <c r="C10" s="210">
        <v>594457644.27640009</v>
      </c>
      <c r="D10" s="211"/>
      <c r="E10" s="211">
        <v>779542522.27640009</v>
      </c>
      <c r="F10" s="211"/>
      <c r="G10" s="211">
        <f t="shared" si="0"/>
        <v>779542522.27640009</v>
      </c>
      <c r="H10" s="211"/>
      <c r="I10" s="211">
        <v>397427869</v>
      </c>
      <c r="J10" s="211"/>
      <c r="K10" s="211">
        <f t="shared" si="1"/>
        <v>397427869</v>
      </c>
      <c r="L10" s="212">
        <f t="shared" si="2"/>
        <v>0.50982192458140874</v>
      </c>
    </row>
    <row r="11" spans="1:12" x14ac:dyDescent="0.25">
      <c r="A11" s="213"/>
      <c r="B11" s="215" t="s">
        <v>622</v>
      </c>
      <c r="C11" s="210">
        <v>369771057</v>
      </c>
      <c r="D11" s="211">
        <v>9500000</v>
      </c>
      <c r="E11" s="211">
        <v>212122612</v>
      </c>
      <c r="F11" s="211">
        <v>203654183</v>
      </c>
      <c r="G11" s="211">
        <f t="shared" si="0"/>
        <v>425276795</v>
      </c>
      <c r="H11" s="211">
        <v>1784685</v>
      </c>
      <c r="I11" s="211">
        <v>117339472</v>
      </c>
      <c r="J11" s="211">
        <v>122507657</v>
      </c>
      <c r="K11" s="211">
        <f t="shared" si="1"/>
        <v>241631814</v>
      </c>
      <c r="L11" s="212">
        <f t="shared" si="2"/>
        <v>0.56817540209312389</v>
      </c>
    </row>
    <row r="12" spans="1:12" x14ac:dyDescent="0.25">
      <c r="A12" s="213"/>
      <c r="B12" s="187" t="s">
        <v>623</v>
      </c>
      <c r="C12" s="210">
        <v>216316142</v>
      </c>
      <c r="D12" s="211">
        <v>162012152</v>
      </c>
      <c r="E12" s="211">
        <v>13686928</v>
      </c>
      <c r="F12" s="211">
        <v>42303990</v>
      </c>
      <c r="G12" s="211">
        <f t="shared" si="0"/>
        <v>218003070</v>
      </c>
      <c r="H12" s="211">
        <v>7056592</v>
      </c>
      <c r="I12" s="211">
        <v>3065764</v>
      </c>
      <c r="J12" s="211">
        <v>28240977</v>
      </c>
      <c r="K12" s="211">
        <f t="shared" si="1"/>
        <v>38363333</v>
      </c>
      <c r="L12" s="212">
        <f t="shared" si="2"/>
        <v>0.17597611354739179</v>
      </c>
    </row>
    <row r="13" spans="1:12" x14ac:dyDescent="0.25">
      <c r="A13" s="213"/>
      <c r="B13" s="187" t="s">
        <v>624</v>
      </c>
      <c r="C13" s="210">
        <v>0</v>
      </c>
      <c r="D13" s="211"/>
      <c r="E13" s="211">
        <v>5019020</v>
      </c>
      <c r="F13" s="211"/>
      <c r="G13" s="211">
        <f t="shared" si="0"/>
        <v>5019020</v>
      </c>
      <c r="H13" s="211"/>
      <c r="I13" s="211">
        <v>1934477</v>
      </c>
      <c r="J13" s="211"/>
      <c r="K13" s="211">
        <f t="shared" si="1"/>
        <v>1934477</v>
      </c>
      <c r="L13" s="212">
        <f t="shared" si="2"/>
        <v>0.38542922721965645</v>
      </c>
    </row>
    <row r="14" spans="1:12" x14ac:dyDescent="0.25">
      <c r="A14" s="213"/>
      <c r="B14" s="187" t="s">
        <v>625</v>
      </c>
      <c r="C14" s="210">
        <v>1031792619</v>
      </c>
      <c r="D14" s="211">
        <v>382360189</v>
      </c>
      <c r="E14" s="211">
        <v>217456137</v>
      </c>
      <c r="F14" s="211">
        <v>360093864</v>
      </c>
      <c r="G14" s="211">
        <f t="shared" si="0"/>
        <v>959910190</v>
      </c>
      <c r="H14" s="211">
        <v>271183254</v>
      </c>
      <c r="I14" s="211">
        <v>33715739</v>
      </c>
      <c r="J14" s="211">
        <v>207208511</v>
      </c>
      <c r="K14" s="211">
        <f t="shared" si="1"/>
        <v>512107504</v>
      </c>
      <c r="L14" s="212">
        <f t="shared" si="2"/>
        <v>0.53349522625653134</v>
      </c>
    </row>
    <row r="15" spans="1:12" x14ac:dyDescent="0.25">
      <c r="A15" s="213"/>
      <c r="B15" s="187" t="s">
        <v>626</v>
      </c>
      <c r="C15" s="210">
        <v>5875432527</v>
      </c>
      <c r="D15" s="211"/>
      <c r="E15" s="211"/>
      <c r="F15" s="211">
        <v>5875432527</v>
      </c>
      <c r="G15" s="211">
        <f t="shared" si="0"/>
        <v>5875432527</v>
      </c>
      <c r="H15" s="211"/>
      <c r="I15" s="211"/>
      <c r="J15" s="211">
        <v>4475277498</v>
      </c>
      <c r="K15" s="211">
        <f t="shared" si="1"/>
        <v>4475277498</v>
      </c>
      <c r="L15" s="212">
        <f t="shared" si="2"/>
        <v>0.76169328427043992</v>
      </c>
    </row>
    <row r="16" spans="1:12" x14ac:dyDescent="0.25">
      <c r="A16" s="216"/>
      <c r="B16" s="187" t="s">
        <v>627</v>
      </c>
      <c r="C16" s="210">
        <v>568399636</v>
      </c>
      <c r="D16" s="211"/>
      <c r="E16" s="211">
        <v>134806140</v>
      </c>
      <c r="F16" s="211">
        <v>426716986</v>
      </c>
      <c r="G16" s="211">
        <f t="shared" si="0"/>
        <v>561523126</v>
      </c>
      <c r="H16" s="211"/>
      <c r="I16" s="211">
        <v>75585190</v>
      </c>
      <c r="J16" s="211">
        <v>12331961</v>
      </c>
      <c r="K16" s="211">
        <f t="shared" si="1"/>
        <v>87917151</v>
      </c>
      <c r="L16" s="212">
        <f t="shared" si="2"/>
        <v>0.15656906533178119</v>
      </c>
    </row>
    <row r="17" spans="1:12" x14ac:dyDescent="0.25">
      <c r="A17" s="217" t="s">
        <v>628</v>
      </c>
      <c r="B17" s="214"/>
      <c r="C17" s="218">
        <f>SUM(C6:C16)</f>
        <v>20023171386.276398</v>
      </c>
      <c r="D17" s="218">
        <f t="shared" ref="D17:K17" si="3">SUM(D6:D16)</f>
        <v>764279695</v>
      </c>
      <c r="E17" s="218">
        <f t="shared" si="3"/>
        <v>8748299687.5414009</v>
      </c>
      <c r="F17" s="218">
        <f t="shared" si="3"/>
        <v>10554580018</v>
      </c>
      <c r="G17" s="218">
        <f t="shared" si="3"/>
        <v>20067159400.541397</v>
      </c>
      <c r="H17" s="218">
        <f t="shared" si="3"/>
        <v>356294103</v>
      </c>
      <c r="I17" s="218">
        <f t="shared" si="3"/>
        <v>4892056957</v>
      </c>
      <c r="J17" s="218">
        <f t="shared" si="3"/>
        <v>6587737263</v>
      </c>
      <c r="K17" s="218">
        <f t="shared" si="3"/>
        <v>11836088323</v>
      </c>
      <c r="L17" s="219">
        <f t="shared" si="2"/>
        <v>0.58982380548991264</v>
      </c>
    </row>
    <row r="18" spans="1:12" x14ac:dyDescent="0.25">
      <c r="A18" s="209" t="s">
        <v>629</v>
      </c>
      <c r="B18" s="187" t="s">
        <v>630</v>
      </c>
      <c r="C18" s="210">
        <v>1302680039</v>
      </c>
      <c r="D18" s="211">
        <v>18750000</v>
      </c>
      <c r="E18" s="211">
        <v>1238005008</v>
      </c>
      <c r="F18" s="211">
        <v>50882769</v>
      </c>
      <c r="G18" s="211">
        <f t="shared" si="0"/>
        <v>1307637777</v>
      </c>
      <c r="H18" s="211">
        <v>5778058</v>
      </c>
      <c r="I18" s="211">
        <v>795061030</v>
      </c>
      <c r="J18" s="211">
        <v>32578234</v>
      </c>
      <c r="K18" s="211">
        <f t="shared" ref="K18:K20" si="4">+H18+I18+J18</f>
        <v>833417322</v>
      </c>
      <c r="L18" s="212">
        <f t="shared" si="2"/>
        <v>0.63734570586667905</v>
      </c>
    </row>
    <row r="19" spans="1:12" x14ac:dyDescent="0.25">
      <c r="A19" s="213"/>
      <c r="B19" s="187" t="s">
        <v>631</v>
      </c>
      <c r="C19" s="210">
        <v>49964115</v>
      </c>
      <c r="D19" s="211"/>
      <c r="E19" s="211">
        <v>49964115</v>
      </c>
      <c r="F19" s="211"/>
      <c r="G19" s="211">
        <f t="shared" si="0"/>
        <v>49964115</v>
      </c>
      <c r="H19" s="211"/>
      <c r="I19" s="211">
        <v>20637744</v>
      </c>
      <c r="J19" s="211"/>
      <c r="K19" s="211">
        <f t="shared" si="4"/>
        <v>20637744</v>
      </c>
      <c r="L19" s="212">
        <f t="shared" si="2"/>
        <v>0.41305132693734292</v>
      </c>
    </row>
    <row r="20" spans="1:12" x14ac:dyDescent="0.25">
      <c r="A20" s="216"/>
      <c r="B20" s="187" t="s">
        <v>632</v>
      </c>
      <c r="C20" s="210">
        <v>158556320</v>
      </c>
      <c r="D20" s="211"/>
      <c r="E20" s="211">
        <v>184440326</v>
      </c>
      <c r="F20" s="211">
        <v>1815382</v>
      </c>
      <c r="G20" s="211">
        <f t="shared" si="0"/>
        <v>186255708</v>
      </c>
      <c r="H20" s="211"/>
      <c r="I20" s="211">
        <v>12369881.620000003</v>
      </c>
      <c r="J20" s="211">
        <v>118061</v>
      </c>
      <c r="K20" s="211">
        <f t="shared" si="4"/>
        <v>12487942.620000003</v>
      </c>
      <c r="L20" s="212">
        <f t="shared" si="2"/>
        <v>6.7047301551692598E-2</v>
      </c>
    </row>
    <row r="21" spans="1:12" x14ac:dyDescent="0.25">
      <c r="A21" s="217" t="s">
        <v>633</v>
      </c>
      <c r="B21" s="214"/>
      <c r="C21" s="220">
        <f t="shared" ref="C21:K21" si="5">SUM(C18:C20)</f>
        <v>1511200474</v>
      </c>
      <c r="D21" s="220">
        <f t="shared" si="5"/>
        <v>18750000</v>
      </c>
      <c r="E21" s="220">
        <f t="shared" si="5"/>
        <v>1472409449</v>
      </c>
      <c r="F21" s="220">
        <f t="shared" si="5"/>
        <v>52698151</v>
      </c>
      <c r="G21" s="220">
        <f t="shared" si="5"/>
        <v>1543857600</v>
      </c>
      <c r="H21" s="220">
        <f t="shared" si="5"/>
        <v>5778058</v>
      </c>
      <c r="I21" s="220">
        <f t="shared" si="5"/>
        <v>828068655.62</v>
      </c>
      <c r="J21" s="220">
        <f t="shared" si="5"/>
        <v>32696295</v>
      </c>
      <c r="K21" s="220">
        <f t="shared" si="5"/>
        <v>866543008.62</v>
      </c>
      <c r="L21" s="221">
        <f t="shared" si="2"/>
        <v>0.56128428465164149</v>
      </c>
    </row>
    <row r="22" spans="1:12" x14ac:dyDescent="0.25">
      <c r="A22" s="209" t="s">
        <v>634</v>
      </c>
      <c r="B22" s="222" t="s">
        <v>635</v>
      </c>
      <c r="C22" s="210">
        <v>2922146245</v>
      </c>
      <c r="D22" s="211"/>
      <c r="E22" s="211">
        <v>2901142701</v>
      </c>
      <c r="F22" s="211"/>
      <c r="G22" s="211">
        <f t="shared" si="0"/>
        <v>2901142701</v>
      </c>
      <c r="H22" s="211"/>
      <c r="I22" s="211">
        <v>1915209822</v>
      </c>
      <c r="J22" s="211"/>
      <c r="K22" s="211">
        <f t="shared" ref="K22:K26" si="6">+H22+I22+J22</f>
        <v>1915209822</v>
      </c>
      <c r="L22" s="212">
        <f t="shared" si="2"/>
        <v>0.66015705512860257</v>
      </c>
    </row>
    <row r="23" spans="1:12" x14ac:dyDescent="0.25">
      <c r="A23" s="213"/>
      <c r="B23" s="222" t="s">
        <v>636</v>
      </c>
      <c r="C23" s="210">
        <v>1521766803</v>
      </c>
      <c r="D23" s="211">
        <v>40662084</v>
      </c>
      <c r="E23" s="211">
        <v>1240845415</v>
      </c>
      <c r="F23" s="211">
        <v>244879304</v>
      </c>
      <c r="G23" s="211">
        <f t="shared" si="0"/>
        <v>1526386803</v>
      </c>
      <c r="H23" s="211">
        <v>19962481</v>
      </c>
      <c r="I23" s="211">
        <v>672725443</v>
      </c>
      <c r="J23" s="211">
        <v>167494698</v>
      </c>
      <c r="K23" s="211">
        <f t="shared" si="6"/>
        <v>860182622</v>
      </c>
      <c r="L23" s="212">
        <f t="shared" si="2"/>
        <v>0.56354170535893977</v>
      </c>
    </row>
    <row r="24" spans="1:12" x14ac:dyDescent="0.25">
      <c r="A24" s="213"/>
      <c r="B24" s="222" t="s">
        <v>637</v>
      </c>
      <c r="C24" s="210">
        <v>467804680</v>
      </c>
      <c r="D24" s="211">
        <v>61196647</v>
      </c>
      <c r="E24" s="211">
        <v>129898384</v>
      </c>
      <c r="F24" s="211">
        <v>261217591</v>
      </c>
      <c r="G24" s="211">
        <f t="shared" si="0"/>
        <v>452312622</v>
      </c>
      <c r="H24" s="211">
        <v>0</v>
      </c>
      <c r="I24" s="211">
        <v>67252091</v>
      </c>
      <c r="J24" s="211">
        <v>205112322</v>
      </c>
      <c r="K24" s="211">
        <f t="shared" si="6"/>
        <v>272364413</v>
      </c>
      <c r="L24" s="212">
        <f t="shared" si="2"/>
        <v>0.60215965629188217</v>
      </c>
    </row>
    <row r="25" spans="1:12" x14ac:dyDescent="0.25">
      <c r="A25" s="213"/>
      <c r="B25" s="222" t="s">
        <v>638</v>
      </c>
      <c r="C25" s="210">
        <v>729782229</v>
      </c>
      <c r="D25" s="211">
        <v>711555217</v>
      </c>
      <c r="E25" s="211">
        <v>12935028</v>
      </c>
      <c r="F25" s="211"/>
      <c r="G25" s="211">
        <f t="shared" si="0"/>
        <v>724490245</v>
      </c>
      <c r="H25" s="211">
        <v>661315515</v>
      </c>
      <c r="I25" s="211">
        <v>6572717</v>
      </c>
      <c r="J25" s="211"/>
      <c r="K25" s="211">
        <f t="shared" si="6"/>
        <v>667888232</v>
      </c>
      <c r="L25" s="212">
        <f t="shared" si="2"/>
        <v>0.92187332625851992</v>
      </c>
    </row>
    <row r="26" spans="1:12" x14ac:dyDescent="0.25">
      <c r="A26" s="216"/>
      <c r="B26" s="222" t="s">
        <v>639</v>
      </c>
      <c r="C26" s="210">
        <v>802510262</v>
      </c>
      <c r="D26" s="211">
        <v>63004616</v>
      </c>
      <c r="E26" s="211">
        <v>643656604</v>
      </c>
      <c r="F26" s="211">
        <v>137866817</v>
      </c>
      <c r="G26" s="211">
        <f t="shared" si="0"/>
        <v>844528037</v>
      </c>
      <c r="H26" s="211">
        <v>23493512</v>
      </c>
      <c r="I26" s="211">
        <v>388563666</v>
      </c>
      <c r="J26" s="211">
        <v>79719114</v>
      </c>
      <c r="K26" s="211">
        <f t="shared" si="6"/>
        <v>491776292</v>
      </c>
      <c r="L26" s="212">
        <f t="shared" si="2"/>
        <v>0.58230901811966729</v>
      </c>
    </row>
    <row r="27" spans="1:12" x14ac:dyDescent="0.25">
      <c r="A27" s="217" t="s">
        <v>640</v>
      </c>
      <c r="B27" s="214"/>
      <c r="C27" s="220">
        <f t="shared" ref="C27:K27" si="7">SUM(C22:C26)</f>
        <v>6444010219</v>
      </c>
      <c r="D27" s="220">
        <f t="shared" si="7"/>
        <v>876418564</v>
      </c>
      <c r="E27" s="220">
        <f t="shared" si="7"/>
        <v>4928478132</v>
      </c>
      <c r="F27" s="220">
        <f t="shared" si="7"/>
        <v>643963712</v>
      </c>
      <c r="G27" s="220">
        <f t="shared" si="7"/>
        <v>6448860408</v>
      </c>
      <c r="H27" s="220">
        <f t="shared" si="7"/>
        <v>704771508</v>
      </c>
      <c r="I27" s="220">
        <f t="shared" si="7"/>
        <v>3050323739</v>
      </c>
      <c r="J27" s="220">
        <f t="shared" si="7"/>
        <v>452326134</v>
      </c>
      <c r="K27" s="220">
        <f t="shared" si="7"/>
        <v>4207421381</v>
      </c>
      <c r="L27" s="221">
        <f t="shared" si="2"/>
        <v>0.65242866410638545</v>
      </c>
    </row>
    <row r="28" spans="1:12" x14ac:dyDescent="0.25">
      <c r="A28" s="209" t="s">
        <v>641</v>
      </c>
      <c r="B28" s="222" t="s">
        <v>642</v>
      </c>
      <c r="C28" s="210">
        <v>65112695</v>
      </c>
      <c r="D28" s="211">
        <v>14807600</v>
      </c>
      <c r="E28" s="211">
        <v>70075518</v>
      </c>
      <c r="F28" s="211"/>
      <c r="G28" s="211">
        <f t="shared" si="0"/>
        <v>84883118</v>
      </c>
      <c r="H28" s="211">
        <v>7643830</v>
      </c>
      <c r="I28" s="211">
        <v>35475688</v>
      </c>
      <c r="J28" s="211"/>
      <c r="K28" s="211">
        <f t="shared" ref="K28:K46" si="8">+H28+I28+J28</f>
        <v>43119518</v>
      </c>
      <c r="L28" s="212">
        <f t="shared" si="2"/>
        <v>0.50798697097813961</v>
      </c>
    </row>
    <row r="29" spans="1:12" x14ac:dyDescent="0.25">
      <c r="A29" s="213"/>
      <c r="B29" s="222" t="s">
        <v>643</v>
      </c>
      <c r="C29" s="210">
        <v>569544255.79999995</v>
      </c>
      <c r="D29" s="211">
        <v>42184480</v>
      </c>
      <c r="E29" s="211">
        <v>736053078.76999998</v>
      </c>
      <c r="F29" s="211">
        <v>76524627</v>
      </c>
      <c r="G29" s="211">
        <f t="shared" si="0"/>
        <v>854762185.76999998</v>
      </c>
      <c r="H29" s="211">
        <v>3750487</v>
      </c>
      <c r="I29" s="211">
        <v>335752639</v>
      </c>
      <c r="J29" s="211">
        <v>51354827</v>
      </c>
      <c r="K29" s="211">
        <f t="shared" si="8"/>
        <v>390857953</v>
      </c>
      <c r="L29" s="212">
        <f t="shared" si="2"/>
        <v>0.45727099245493802</v>
      </c>
    </row>
    <row r="30" spans="1:12" x14ac:dyDescent="0.25">
      <c r="A30" s="213"/>
      <c r="B30" s="222" t="s">
        <v>644</v>
      </c>
      <c r="C30" s="210">
        <v>1320922226</v>
      </c>
      <c r="D30" s="211">
        <v>905600838</v>
      </c>
      <c r="E30" s="211">
        <v>630855668</v>
      </c>
      <c r="F30" s="211">
        <v>112222041</v>
      </c>
      <c r="G30" s="211">
        <f t="shared" si="0"/>
        <v>1648678547</v>
      </c>
      <c r="H30" s="211">
        <v>235807236</v>
      </c>
      <c r="I30" s="211">
        <v>356892148</v>
      </c>
      <c r="J30" s="211">
        <v>78579091</v>
      </c>
      <c r="K30" s="211">
        <f t="shared" si="8"/>
        <v>671278475</v>
      </c>
      <c r="L30" s="212">
        <f t="shared" si="2"/>
        <v>0.40716152716457954</v>
      </c>
    </row>
    <row r="31" spans="1:12" x14ac:dyDescent="0.25">
      <c r="A31" s="213"/>
      <c r="B31" s="222" t="s">
        <v>645</v>
      </c>
      <c r="C31" s="210">
        <v>28495564</v>
      </c>
      <c r="D31" s="211"/>
      <c r="E31" s="211">
        <v>28495564</v>
      </c>
      <c r="F31" s="211"/>
      <c r="G31" s="211">
        <f t="shared" si="0"/>
        <v>28495564</v>
      </c>
      <c r="H31" s="211"/>
      <c r="I31" s="211">
        <v>13042027</v>
      </c>
      <c r="J31" s="211"/>
      <c r="K31" s="211">
        <f t="shared" si="8"/>
        <v>13042027</v>
      </c>
      <c r="L31" s="212">
        <f t="shared" si="2"/>
        <v>0.4576862209149466</v>
      </c>
    </row>
    <row r="32" spans="1:12" x14ac:dyDescent="0.25">
      <c r="A32" s="213"/>
      <c r="B32" s="222" t="s">
        <v>646</v>
      </c>
      <c r="C32" s="210">
        <v>371055174</v>
      </c>
      <c r="D32" s="211">
        <v>40326608</v>
      </c>
      <c r="E32" s="211">
        <v>304251066</v>
      </c>
      <c r="F32" s="211">
        <v>56247570</v>
      </c>
      <c r="G32" s="211">
        <f t="shared" si="0"/>
        <v>400825244</v>
      </c>
      <c r="H32" s="211">
        <v>6053204</v>
      </c>
      <c r="I32" s="211">
        <v>165220787</v>
      </c>
      <c r="J32" s="211">
        <v>32743285</v>
      </c>
      <c r="K32" s="211">
        <f t="shared" si="8"/>
        <v>204017276</v>
      </c>
      <c r="L32" s="212">
        <f t="shared" si="2"/>
        <v>0.50899308128407206</v>
      </c>
    </row>
    <row r="33" spans="1:12" x14ac:dyDescent="0.25">
      <c r="A33" s="213"/>
      <c r="B33" s="222" t="s">
        <v>647</v>
      </c>
      <c r="C33" s="210">
        <v>0</v>
      </c>
      <c r="D33" s="211"/>
      <c r="E33" s="211">
        <v>2504000</v>
      </c>
      <c r="F33" s="211"/>
      <c r="G33" s="211">
        <f t="shared" si="0"/>
        <v>2504000</v>
      </c>
      <c r="H33" s="211"/>
      <c r="I33" s="211">
        <v>2130124</v>
      </c>
      <c r="J33" s="211"/>
      <c r="K33" s="211">
        <f t="shared" si="8"/>
        <v>2130124</v>
      </c>
      <c r="L33" s="212">
        <f t="shared" si="2"/>
        <v>0.85068849840255589</v>
      </c>
    </row>
    <row r="34" spans="1:12" x14ac:dyDescent="0.25">
      <c r="A34" s="213"/>
      <c r="B34" s="222" t="s">
        <v>648</v>
      </c>
      <c r="C34" s="210">
        <v>183795874</v>
      </c>
      <c r="D34" s="211">
        <v>137042965</v>
      </c>
      <c r="E34" s="211">
        <v>35603725</v>
      </c>
      <c r="F34" s="211">
        <v>10227464</v>
      </c>
      <c r="G34" s="211">
        <f t="shared" si="0"/>
        <v>182874154</v>
      </c>
      <c r="H34" s="211">
        <v>11631523</v>
      </c>
      <c r="I34" s="211">
        <v>24144173</v>
      </c>
      <c r="J34" s="211">
        <v>3712405</v>
      </c>
      <c r="K34" s="211">
        <f t="shared" si="8"/>
        <v>39488101</v>
      </c>
      <c r="L34" s="212">
        <f t="shared" si="2"/>
        <v>0.21593046440012512</v>
      </c>
    </row>
    <row r="35" spans="1:12" x14ac:dyDescent="0.25">
      <c r="A35" s="213"/>
      <c r="B35" s="222" t="s">
        <v>649</v>
      </c>
      <c r="C35" s="210">
        <v>443934835.97839999</v>
      </c>
      <c r="D35" s="211">
        <v>472056453</v>
      </c>
      <c r="E35" s="211">
        <v>45701222.978399999</v>
      </c>
      <c r="F35" s="211"/>
      <c r="G35" s="211">
        <f t="shared" si="0"/>
        <v>517757675.97839999</v>
      </c>
      <c r="H35" s="211">
        <v>136183536</v>
      </c>
      <c r="I35" s="211">
        <v>5357000</v>
      </c>
      <c r="J35" s="211"/>
      <c r="K35" s="211">
        <f t="shared" si="8"/>
        <v>141540536</v>
      </c>
      <c r="L35" s="212">
        <f t="shared" si="2"/>
        <v>0.27337216340160031</v>
      </c>
    </row>
    <row r="36" spans="1:12" x14ac:dyDescent="0.25">
      <c r="A36" s="213"/>
      <c r="B36" s="222" t="s">
        <v>650</v>
      </c>
      <c r="C36" s="210">
        <v>9263819</v>
      </c>
      <c r="D36" s="211"/>
      <c r="E36" s="211">
        <v>2678307</v>
      </c>
      <c r="F36" s="211">
        <v>6585512</v>
      </c>
      <c r="G36" s="211">
        <f t="shared" si="0"/>
        <v>9263819</v>
      </c>
      <c r="H36" s="211"/>
      <c r="I36" s="211">
        <v>930998</v>
      </c>
      <c r="J36" s="211">
        <v>1975799</v>
      </c>
      <c r="K36" s="211">
        <f t="shared" si="8"/>
        <v>2906797</v>
      </c>
      <c r="L36" s="212">
        <f t="shared" si="2"/>
        <v>0.31377955463076296</v>
      </c>
    </row>
    <row r="37" spans="1:12" x14ac:dyDescent="0.25">
      <c r="A37" s="213"/>
      <c r="B37" s="222" t="s">
        <v>651</v>
      </c>
      <c r="C37" s="210">
        <v>0</v>
      </c>
      <c r="D37" s="211">
        <v>0</v>
      </c>
      <c r="E37" s="211"/>
      <c r="F37" s="211"/>
      <c r="G37" s="211">
        <f t="shared" si="0"/>
        <v>0</v>
      </c>
      <c r="H37" s="211">
        <v>0</v>
      </c>
      <c r="I37" s="211"/>
      <c r="J37" s="211"/>
      <c r="K37" s="211">
        <f t="shared" si="8"/>
        <v>0</v>
      </c>
      <c r="L37" s="212">
        <v>0</v>
      </c>
    </row>
    <row r="38" spans="1:12" x14ac:dyDescent="0.25">
      <c r="A38" s="213"/>
      <c r="B38" s="222" t="s">
        <v>652</v>
      </c>
      <c r="C38" s="210">
        <v>119027236</v>
      </c>
      <c r="D38" s="211">
        <v>1244395</v>
      </c>
      <c r="E38" s="211">
        <v>115782841</v>
      </c>
      <c r="F38" s="211">
        <v>2000000</v>
      </c>
      <c r="G38" s="211">
        <f t="shared" si="0"/>
        <v>119027236</v>
      </c>
      <c r="H38" s="211">
        <v>678052</v>
      </c>
      <c r="I38" s="211">
        <v>62958118</v>
      </c>
      <c r="J38" s="211">
        <v>1344528</v>
      </c>
      <c r="K38" s="211">
        <f t="shared" si="8"/>
        <v>64980698</v>
      </c>
      <c r="L38" s="212">
        <f t="shared" si="2"/>
        <v>0.54593133625315804</v>
      </c>
    </row>
    <row r="39" spans="1:12" x14ac:dyDescent="0.25">
      <c r="A39" s="213"/>
      <c r="B39" s="222" t="s">
        <v>653</v>
      </c>
      <c r="C39" s="210">
        <v>3053280994</v>
      </c>
      <c r="D39" s="211">
        <v>2107327376</v>
      </c>
      <c r="E39" s="211">
        <v>1500045151</v>
      </c>
      <c r="F39" s="211">
        <v>1620000</v>
      </c>
      <c r="G39" s="211">
        <f t="shared" si="0"/>
        <v>3608992527</v>
      </c>
      <c r="H39" s="211">
        <v>632859872</v>
      </c>
      <c r="I39" s="211">
        <v>920070165</v>
      </c>
      <c r="J39" s="211">
        <v>1215000</v>
      </c>
      <c r="K39" s="211">
        <f t="shared" si="8"/>
        <v>1554145037</v>
      </c>
      <c r="L39" s="212">
        <f t="shared" si="2"/>
        <v>0.43063127046480582</v>
      </c>
    </row>
    <row r="40" spans="1:12" x14ac:dyDescent="0.25">
      <c r="A40" s="213"/>
      <c r="B40" s="222" t="s">
        <v>654</v>
      </c>
      <c r="C40" s="210">
        <v>61731844</v>
      </c>
      <c r="D40" s="211">
        <v>1428000</v>
      </c>
      <c r="E40" s="211">
        <v>39960930</v>
      </c>
      <c r="F40" s="211">
        <v>22054418</v>
      </c>
      <c r="G40" s="211">
        <f t="shared" si="0"/>
        <v>63443348</v>
      </c>
      <c r="H40" s="211">
        <v>623357</v>
      </c>
      <c r="I40" s="211">
        <v>20139209</v>
      </c>
      <c r="J40" s="211">
        <v>2694351</v>
      </c>
      <c r="K40" s="211">
        <f t="shared" si="8"/>
        <v>23456917</v>
      </c>
      <c r="L40" s="212">
        <f t="shared" si="2"/>
        <v>0.3697301252134424</v>
      </c>
    </row>
    <row r="41" spans="1:12" x14ac:dyDescent="0.25">
      <c r="A41" s="213"/>
      <c r="B41" s="222" t="s">
        <v>655</v>
      </c>
      <c r="C41" s="210">
        <v>139688541.79000002</v>
      </c>
      <c r="D41" s="211"/>
      <c r="E41" s="211">
        <v>154795078.94</v>
      </c>
      <c r="F41" s="211">
        <v>39729350</v>
      </c>
      <c r="G41" s="211">
        <f t="shared" si="0"/>
        <v>194524428.94</v>
      </c>
      <c r="H41" s="211"/>
      <c r="I41" s="211">
        <v>38280898</v>
      </c>
      <c r="J41" s="211">
        <v>11125108</v>
      </c>
      <c r="K41" s="211">
        <f t="shared" si="8"/>
        <v>49406006</v>
      </c>
      <c r="L41" s="212">
        <f t="shared" si="2"/>
        <v>0.25398355501785852</v>
      </c>
    </row>
    <row r="42" spans="1:12" x14ac:dyDescent="0.25">
      <c r="A42" s="213"/>
      <c r="B42" s="222" t="s">
        <v>656</v>
      </c>
      <c r="C42" s="210">
        <v>548591256</v>
      </c>
      <c r="D42" s="211">
        <v>0</v>
      </c>
      <c r="E42" s="211">
        <v>527871529</v>
      </c>
      <c r="F42" s="211">
        <v>18375621</v>
      </c>
      <c r="G42" s="211">
        <f t="shared" si="0"/>
        <v>546247150</v>
      </c>
      <c r="H42" s="211">
        <v>0</v>
      </c>
      <c r="I42" s="211">
        <v>120428319</v>
      </c>
      <c r="J42" s="211">
        <v>8802321</v>
      </c>
      <c r="K42" s="211">
        <f t="shared" si="8"/>
        <v>129230640</v>
      </c>
      <c r="L42" s="212">
        <f t="shared" si="2"/>
        <v>0.23657906498917203</v>
      </c>
    </row>
    <row r="43" spans="1:12" x14ac:dyDescent="0.25">
      <c r="A43" s="213"/>
      <c r="B43" s="222" t="s">
        <v>657</v>
      </c>
      <c r="C43" s="210">
        <v>1533220033</v>
      </c>
      <c r="D43" s="211">
        <v>1303810242.0000002</v>
      </c>
      <c r="E43" s="211">
        <v>953312287</v>
      </c>
      <c r="F43" s="211">
        <v>6756316</v>
      </c>
      <c r="G43" s="211">
        <f t="shared" si="0"/>
        <v>2263878845</v>
      </c>
      <c r="H43" s="211">
        <v>450734483</v>
      </c>
      <c r="I43" s="211">
        <v>455880814</v>
      </c>
      <c r="J43" s="211">
        <v>2854342</v>
      </c>
      <c r="K43" s="211">
        <f t="shared" si="8"/>
        <v>909469639</v>
      </c>
      <c r="L43" s="212">
        <f t="shared" si="2"/>
        <v>0.40173070259861898</v>
      </c>
    </row>
    <row r="44" spans="1:12" x14ac:dyDescent="0.25">
      <c r="A44" s="213"/>
      <c r="B44" s="222" t="s">
        <v>658</v>
      </c>
      <c r="C44" s="210">
        <v>429302866</v>
      </c>
      <c r="D44" s="211"/>
      <c r="E44" s="211">
        <v>297084888.82840002</v>
      </c>
      <c r="F44" s="211">
        <v>162549866</v>
      </c>
      <c r="G44" s="211">
        <f t="shared" si="0"/>
        <v>459634754.82840002</v>
      </c>
      <c r="H44" s="211"/>
      <c r="I44" s="211">
        <v>45998605</v>
      </c>
      <c r="J44" s="211">
        <v>91500647</v>
      </c>
      <c r="K44" s="211">
        <f t="shared" si="8"/>
        <v>137499252</v>
      </c>
      <c r="L44" s="212">
        <f t="shared" si="2"/>
        <v>0.29914894501686223</v>
      </c>
    </row>
    <row r="45" spans="1:12" x14ac:dyDescent="0.25">
      <c r="A45" s="213"/>
      <c r="B45" s="222" t="s">
        <v>659</v>
      </c>
      <c r="C45" s="210">
        <v>60939660</v>
      </c>
      <c r="D45" s="211">
        <v>20916563</v>
      </c>
      <c r="E45" s="211">
        <v>63096848</v>
      </c>
      <c r="F45" s="211"/>
      <c r="G45" s="211">
        <f t="shared" si="0"/>
        <v>84013411</v>
      </c>
      <c r="H45" s="211">
        <v>13458544</v>
      </c>
      <c r="I45" s="211">
        <v>46364729</v>
      </c>
      <c r="J45" s="211"/>
      <c r="K45" s="211">
        <f t="shared" si="8"/>
        <v>59823273</v>
      </c>
      <c r="L45" s="212">
        <f t="shared" si="2"/>
        <v>0.71206813635980093</v>
      </c>
    </row>
    <row r="46" spans="1:12" x14ac:dyDescent="0.25">
      <c r="A46" s="213"/>
      <c r="B46" s="222" t="s">
        <v>660</v>
      </c>
      <c r="C46" s="210">
        <v>2150515991.4000001</v>
      </c>
      <c r="D46" s="211">
        <v>549593811.39999998</v>
      </c>
      <c r="E46" s="211">
        <v>1352861890</v>
      </c>
      <c r="F46" s="211">
        <v>480667899</v>
      </c>
      <c r="G46" s="211">
        <f t="shared" si="0"/>
        <v>2383123600.4000001</v>
      </c>
      <c r="H46" s="211">
        <v>202966207</v>
      </c>
      <c r="I46" s="211">
        <v>1016749961</v>
      </c>
      <c r="J46" s="211">
        <v>279720901</v>
      </c>
      <c r="K46" s="211">
        <f t="shared" si="8"/>
        <v>1499437069</v>
      </c>
      <c r="L46" s="212">
        <f t="shared" si="2"/>
        <v>0.62918980314253281</v>
      </c>
    </row>
    <row r="47" spans="1:12" x14ac:dyDescent="0.25">
      <c r="A47" s="217" t="s">
        <v>661</v>
      </c>
      <c r="B47" s="214"/>
      <c r="C47" s="220">
        <f t="shared" ref="C47:K47" si="9">SUM(C28:C46)</f>
        <v>11088422865.968401</v>
      </c>
      <c r="D47" s="220">
        <f t="shared" si="9"/>
        <v>5596339331.3999996</v>
      </c>
      <c r="E47" s="220">
        <f t="shared" si="9"/>
        <v>6861029593.5167999</v>
      </c>
      <c r="F47" s="220">
        <f t="shared" si="9"/>
        <v>995560684</v>
      </c>
      <c r="G47" s="220">
        <f t="shared" si="9"/>
        <v>13452929608.9168</v>
      </c>
      <c r="H47" s="220">
        <f t="shared" si="9"/>
        <v>1702390331</v>
      </c>
      <c r="I47" s="220">
        <f t="shared" si="9"/>
        <v>3665816402</v>
      </c>
      <c r="J47" s="220">
        <f t="shared" si="9"/>
        <v>567622605</v>
      </c>
      <c r="K47" s="220">
        <f t="shared" si="9"/>
        <v>5935829338</v>
      </c>
      <c r="L47" s="221">
        <f t="shared" si="2"/>
        <v>0.4412294950287739</v>
      </c>
    </row>
    <row r="48" spans="1:12" x14ac:dyDescent="0.25">
      <c r="A48" s="209" t="s">
        <v>662</v>
      </c>
      <c r="B48" s="222" t="s">
        <v>663</v>
      </c>
      <c r="C48" s="210">
        <v>0</v>
      </c>
      <c r="D48" s="211"/>
      <c r="E48" s="211">
        <v>2539216</v>
      </c>
      <c r="F48" s="211"/>
      <c r="G48" s="211">
        <f t="shared" si="0"/>
        <v>2539216</v>
      </c>
      <c r="H48" s="211"/>
      <c r="I48" s="211">
        <v>0</v>
      </c>
      <c r="J48" s="211"/>
      <c r="K48" s="211">
        <f t="shared" ref="K48:K52" si="10">+H48+I48+J48</f>
        <v>0</v>
      </c>
      <c r="L48" s="212">
        <f t="shared" si="2"/>
        <v>0</v>
      </c>
    </row>
    <row r="49" spans="1:12" x14ac:dyDescent="0.25">
      <c r="A49" s="223"/>
      <c r="B49" s="222" t="s">
        <v>664</v>
      </c>
      <c r="C49" s="210">
        <v>1488386096</v>
      </c>
      <c r="D49" s="211">
        <v>1387719935</v>
      </c>
      <c r="E49" s="211"/>
      <c r="F49" s="211">
        <v>101301069</v>
      </c>
      <c r="G49" s="211">
        <f t="shared" si="0"/>
        <v>1489021004</v>
      </c>
      <c r="H49" s="211">
        <v>89667446</v>
      </c>
      <c r="I49" s="211"/>
      <c r="J49" s="211">
        <v>60630539</v>
      </c>
      <c r="K49" s="211">
        <f t="shared" si="10"/>
        <v>150297985</v>
      </c>
      <c r="L49" s="212">
        <f t="shared" si="2"/>
        <v>0.10093745124900871</v>
      </c>
    </row>
    <row r="50" spans="1:12" x14ac:dyDescent="0.25">
      <c r="A50" s="223"/>
      <c r="B50" s="222" t="s">
        <v>665</v>
      </c>
      <c r="C50" s="210">
        <v>5158692</v>
      </c>
      <c r="D50" s="211">
        <v>13678256</v>
      </c>
      <c r="E50" s="211">
        <v>0</v>
      </c>
      <c r="F50" s="211"/>
      <c r="G50" s="211">
        <f t="shared" si="0"/>
        <v>13678256</v>
      </c>
      <c r="H50" s="211">
        <v>6678606</v>
      </c>
      <c r="I50" s="211">
        <v>0</v>
      </c>
      <c r="J50" s="211"/>
      <c r="K50" s="211">
        <f t="shared" si="10"/>
        <v>6678606</v>
      </c>
      <c r="L50" s="212">
        <f t="shared" si="2"/>
        <v>0.48826443956013105</v>
      </c>
    </row>
    <row r="51" spans="1:12" x14ac:dyDescent="0.25">
      <c r="A51" s="213"/>
      <c r="B51" s="222" t="s">
        <v>666</v>
      </c>
      <c r="C51" s="210">
        <v>597351609</v>
      </c>
      <c r="D51" s="211">
        <v>504619161</v>
      </c>
      <c r="E51" s="211">
        <v>228457699</v>
      </c>
      <c r="F51" s="211">
        <v>9176987</v>
      </c>
      <c r="G51" s="211">
        <f t="shared" si="0"/>
        <v>742253847</v>
      </c>
      <c r="H51" s="211">
        <v>88785837</v>
      </c>
      <c r="I51" s="211">
        <v>136188158</v>
      </c>
      <c r="J51" s="211">
        <v>5702226</v>
      </c>
      <c r="K51" s="211">
        <f t="shared" si="10"/>
        <v>230676221</v>
      </c>
      <c r="L51" s="212">
        <f t="shared" si="2"/>
        <v>0.31077807401380836</v>
      </c>
    </row>
    <row r="52" spans="1:12" x14ac:dyDescent="0.25">
      <c r="A52" s="216"/>
      <c r="B52" s="222" t="s">
        <v>667</v>
      </c>
      <c r="C52" s="210">
        <v>833152146</v>
      </c>
      <c r="D52" s="211">
        <v>687661334</v>
      </c>
      <c r="E52" s="211">
        <v>5000000</v>
      </c>
      <c r="F52" s="211">
        <v>69836567</v>
      </c>
      <c r="G52" s="211">
        <f t="shared" si="0"/>
        <v>762497901</v>
      </c>
      <c r="H52" s="211">
        <v>195854898</v>
      </c>
      <c r="I52" s="211">
        <v>0</v>
      </c>
      <c r="J52" s="211">
        <v>38475197</v>
      </c>
      <c r="K52" s="211">
        <f t="shared" si="10"/>
        <v>234330095</v>
      </c>
      <c r="L52" s="212">
        <f t="shared" si="2"/>
        <v>0.30731900336077123</v>
      </c>
    </row>
    <row r="53" spans="1:12" x14ac:dyDescent="0.25">
      <c r="A53" s="217" t="s">
        <v>668</v>
      </c>
      <c r="B53" s="214"/>
      <c r="C53" s="220">
        <f>SUM(C48:C52)</f>
        <v>2924048543</v>
      </c>
      <c r="D53" s="220">
        <f t="shared" ref="D53:K53" si="11">SUM(D48:D52)</f>
        <v>2593678686</v>
      </c>
      <c r="E53" s="220">
        <f t="shared" si="11"/>
        <v>235996915</v>
      </c>
      <c r="F53" s="220">
        <f t="shared" si="11"/>
        <v>180314623</v>
      </c>
      <c r="G53" s="220">
        <f t="shared" si="11"/>
        <v>3009990224</v>
      </c>
      <c r="H53" s="220">
        <f t="shared" si="11"/>
        <v>380986787</v>
      </c>
      <c r="I53" s="220">
        <f t="shared" si="11"/>
        <v>136188158</v>
      </c>
      <c r="J53" s="220">
        <f t="shared" si="11"/>
        <v>104807962</v>
      </c>
      <c r="K53" s="220">
        <f t="shared" si="11"/>
        <v>621982907</v>
      </c>
      <c r="L53" s="221">
        <f t="shared" si="2"/>
        <v>0.20663951066706188</v>
      </c>
    </row>
    <row r="54" spans="1:12" x14ac:dyDescent="0.25">
      <c r="A54" s="209" t="s">
        <v>669</v>
      </c>
      <c r="B54" s="222" t="s">
        <v>670</v>
      </c>
      <c r="C54" s="210">
        <v>367948743</v>
      </c>
      <c r="D54" s="211">
        <v>361980644</v>
      </c>
      <c r="E54" s="211"/>
      <c r="F54" s="211">
        <v>6231543</v>
      </c>
      <c r="G54" s="211">
        <f t="shared" si="0"/>
        <v>368212187</v>
      </c>
      <c r="H54" s="211">
        <v>159847685</v>
      </c>
      <c r="I54" s="211"/>
      <c r="J54" s="211">
        <v>2173627</v>
      </c>
      <c r="K54" s="211">
        <f t="shared" ref="K54:K58" si="12">+H54+I54+J54</f>
        <v>162021312</v>
      </c>
      <c r="L54" s="212">
        <f t="shared" si="2"/>
        <v>0.44002159005128205</v>
      </c>
    </row>
    <row r="55" spans="1:12" x14ac:dyDescent="0.25">
      <c r="A55" s="213"/>
      <c r="B55" s="222" t="s">
        <v>671</v>
      </c>
      <c r="C55" s="210">
        <v>62233128.744800001</v>
      </c>
      <c r="D55" s="211">
        <v>31092239.999999996</v>
      </c>
      <c r="E55" s="211">
        <v>52233128.744800001</v>
      </c>
      <c r="F55" s="211"/>
      <c r="G55" s="211">
        <f t="shared" si="0"/>
        <v>83325368.744800001</v>
      </c>
      <c r="H55" s="211">
        <v>5958851</v>
      </c>
      <c r="I55" s="211">
        <v>15478829</v>
      </c>
      <c r="J55" s="211"/>
      <c r="K55" s="211">
        <f t="shared" si="12"/>
        <v>21437680</v>
      </c>
      <c r="L55" s="212">
        <f t="shared" si="2"/>
        <v>0.25727674924136279</v>
      </c>
    </row>
    <row r="56" spans="1:12" x14ac:dyDescent="0.25">
      <c r="A56" s="213"/>
      <c r="B56" s="222" t="s">
        <v>672</v>
      </c>
      <c r="C56" s="210">
        <v>1082689956</v>
      </c>
      <c r="D56" s="211">
        <v>1082689956</v>
      </c>
      <c r="E56" s="211"/>
      <c r="F56" s="211"/>
      <c r="G56" s="211">
        <f t="shared" si="0"/>
        <v>1082689956</v>
      </c>
      <c r="H56" s="211">
        <v>136953703</v>
      </c>
      <c r="I56" s="211"/>
      <c r="J56" s="211"/>
      <c r="K56" s="211">
        <f t="shared" si="12"/>
        <v>136953703</v>
      </c>
      <c r="L56" s="212">
        <f t="shared" si="2"/>
        <v>0.12649392583817412</v>
      </c>
    </row>
    <row r="57" spans="1:12" x14ac:dyDescent="0.25">
      <c r="A57" s="213"/>
      <c r="B57" s="222" t="s">
        <v>673</v>
      </c>
      <c r="C57" s="210">
        <v>19100184</v>
      </c>
      <c r="D57" s="211"/>
      <c r="E57" s="211">
        <v>20000604</v>
      </c>
      <c r="F57" s="211"/>
      <c r="G57" s="211">
        <f t="shared" si="0"/>
        <v>20000604</v>
      </c>
      <c r="H57" s="211"/>
      <c r="I57" s="211">
        <v>11115689</v>
      </c>
      <c r="J57" s="211"/>
      <c r="K57" s="211">
        <f t="shared" si="12"/>
        <v>11115689</v>
      </c>
      <c r="L57" s="212">
        <f t="shared" si="2"/>
        <v>0.5557676658164924</v>
      </c>
    </row>
    <row r="58" spans="1:12" x14ac:dyDescent="0.25">
      <c r="A58" s="213"/>
      <c r="B58" s="222" t="s">
        <v>674</v>
      </c>
      <c r="C58" s="210">
        <v>943196200.02240002</v>
      </c>
      <c r="D58" s="211">
        <v>859392327.02240002</v>
      </c>
      <c r="E58" s="211">
        <v>4312228</v>
      </c>
      <c r="F58" s="211">
        <v>58418761</v>
      </c>
      <c r="G58" s="211">
        <f t="shared" si="0"/>
        <v>922123316.02240002</v>
      </c>
      <c r="H58" s="211">
        <v>644616856</v>
      </c>
      <c r="I58" s="211">
        <v>0</v>
      </c>
      <c r="J58" s="211">
        <v>24615085</v>
      </c>
      <c r="K58" s="211">
        <f t="shared" si="12"/>
        <v>669231941</v>
      </c>
      <c r="L58" s="212">
        <f t="shared" si="2"/>
        <v>0.72575102415449944</v>
      </c>
    </row>
    <row r="59" spans="1:12" x14ac:dyDescent="0.25">
      <c r="A59" s="224" t="s">
        <v>675</v>
      </c>
      <c r="B59" s="225"/>
      <c r="C59" s="220">
        <f t="shared" ref="C59:K59" si="13">SUM(C54:C58)</f>
        <v>2475168211.7672</v>
      </c>
      <c r="D59" s="220">
        <f t="shared" si="13"/>
        <v>2335155167.0223999</v>
      </c>
      <c r="E59" s="220">
        <f t="shared" si="13"/>
        <v>76545960.744800001</v>
      </c>
      <c r="F59" s="220">
        <f t="shared" si="13"/>
        <v>64650304</v>
      </c>
      <c r="G59" s="220">
        <f t="shared" si="13"/>
        <v>2476351431.7672</v>
      </c>
      <c r="H59" s="220">
        <f t="shared" si="13"/>
        <v>947377095</v>
      </c>
      <c r="I59" s="220">
        <f t="shared" si="13"/>
        <v>26594518</v>
      </c>
      <c r="J59" s="220">
        <f t="shared" si="13"/>
        <v>26788712</v>
      </c>
      <c r="K59" s="220">
        <f t="shared" si="13"/>
        <v>1000760325</v>
      </c>
      <c r="L59" s="221">
        <f t="shared" si="2"/>
        <v>0.40412693940044969</v>
      </c>
    </row>
    <row r="60" spans="1:12" s="155" customFormat="1" x14ac:dyDescent="0.25">
      <c r="A60" s="226" t="s">
        <v>676</v>
      </c>
      <c r="B60" s="222" t="s">
        <v>677</v>
      </c>
      <c r="C60" s="210">
        <v>740824988</v>
      </c>
      <c r="D60" s="211"/>
      <c r="E60" s="211">
        <v>717086936</v>
      </c>
      <c r="F60" s="211">
        <v>23751052</v>
      </c>
      <c r="G60" s="211">
        <f t="shared" si="0"/>
        <v>740837988</v>
      </c>
      <c r="H60" s="211"/>
      <c r="I60" s="211">
        <v>389151109</v>
      </c>
      <c r="J60" s="211">
        <v>10893286</v>
      </c>
      <c r="K60" s="211">
        <f t="shared" ref="K60:K68" si="14">+H60+I60+J60</f>
        <v>400044395</v>
      </c>
      <c r="L60" s="212">
        <f t="shared" si="2"/>
        <v>0.5399890414366818</v>
      </c>
    </row>
    <row r="61" spans="1:12" x14ac:dyDescent="0.25">
      <c r="A61" s="213"/>
      <c r="B61" s="222" t="s">
        <v>678</v>
      </c>
      <c r="C61" s="210">
        <v>49162500</v>
      </c>
      <c r="D61" s="211">
        <v>179853195</v>
      </c>
      <c r="E61" s="211"/>
      <c r="F61" s="211"/>
      <c r="G61" s="211">
        <f t="shared" si="0"/>
        <v>179853195</v>
      </c>
      <c r="H61" s="211">
        <v>0</v>
      </c>
      <c r="I61" s="211"/>
      <c r="J61" s="211"/>
      <c r="K61" s="211">
        <f t="shared" si="14"/>
        <v>0</v>
      </c>
      <c r="L61" s="212">
        <f t="shared" si="2"/>
        <v>0</v>
      </c>
    </row>
    <row r="62" spans="1:12" x14ac:dyDescent="0.25">
      <c r="A62" s="213"/>
      <c r="B62" s="222" t="s">
        <v>679</v>
      </c>
      <c r="C62" s="210">
        <v>0</v>
      </c>
      <c r="D62" s="211"/>
      <c r="E62" s="211">
        <v>4289345</v>
      </c>
      <c r="F62" s="211"/>
      <c r="G62" s="211">
        <f t="shared" si="0"/>
        <v>4289345</v>
      </c>
      <c r="H62" s="211"/>
      <c r="I62" s="211">
        <v>2530718</v>
      </c>
      <c r="J62" s="211"/>
      <c r="K62" s="211">
        <f t="shared" si="14"/>
        <v>2530718</v>
      </c>
      <c r="L62" s="212">
        <f t="shared" si="2"/>
        <v>0.59000103745443655</v>
      </c>
    </row>
    <row r="63" spans="1:12" x14ac:dyDescent="0.25">
      <c r="A63" s="213"/>
      <c r="B63" s="222" t="s">
        <v>680</v>
      </c>
      <c r="C63" s="210">
        <v>3048591256</v>
      </c>
      <c r="D63" s="211">
        <v>47758316</v>
      </c>
      <c r="E63" s="211">
        <v>2962651073</v>
      </c>
      <c r="F63" s="211"/>
      <c r="G63" s="211">
        <f t="shared" si="0"/>
        <v>3010409389</v>
      </c>
      <c r="H63" s="211">
        <v>9699355</v>
      </c>
      <c r="I63" s="211">
        <v>1935105015</v>
      </c>
      <c r="J63" s="211"/>
      <c r="K63" s="211">
        <f t="shared" si="14"/>
        <v>1944804370</v>
      </c>
      <c r="L63" s="212">
        <f t="shared" si="2"/>
        <v>0.64602654280387639</v>
      </c>
    </row>
    <row r="64" spans="1:12" x14ac:dyDescent="0.25">
      <c r="A64" s="213"/>
      <c r="B64" s="222" t="s">
        <v>681</v>
      </c>
      <c r="C64" s="210">
        <v>66271500</v>
      </c>
      <c r="D64" s="211">
        <v>51000000</v>
      </c>
      <c r="E64" s="211">
        <v>1218652</v>
      </c>
      <c r="F64" s="211">
        <v>14052848</v>
      </c>
      <c r="G64" s="211">
        <f t="shared" si="0"/>
        <v>66271500</v>
      </c>
      <c r="H64" s="211">
        <v>0</v>
      </c>
      <c r="I64" s="211">
        <v>0</v>
      </c>
      <c r="J64" s="211">
        <v>4169152</v>
      </c>
      <c r="K64" s="211">
        <f t="shared" si="14"/>
        <v>4169152</v>
      </c>
      <c r="L64" s="212">
        <f t="shared" si="2"/>
        <v>6.2910180092498283E-2</v>
      </c>
    </row>
    <row r="65" spans="1:12" x14ac:dyDescent="0.25">
      <c r="A65" s="213"/>
      <c r="B65" s="222" t="s">
        <v>682</v>
      </c>
      <c r="C65" s="210">
        <v>1358869367</v>
      </c>
      <c r="D65" s="211">
        <v>1358869367</v>
      </c>
      <c r="E65" s="211"/>
      <c r="F65" s="211"/>
      <c r="G65" s="211">
        <f t="shared" si="0"/>
        <v>1358869367</v>
      </c>
      <c r="H65" s="211">
        <v>0</v>
      </c>
      <c r="I65" s="211"/>
      <c r="J65" s="211"/>
      <c r="K65" s="211">
        <f t="shared" si="14"/>
        <v>0</v>
      </c>
      <c r="L65" s="212">
        <f t="shared" si="2"/>
        <v>0</v>
      </c>
    </row>
    <row r="66" spans="1:12" x14ac:dyDescent="0.25">
      <c r="A66" s="213"/>
      <c r="B66" s="222" t="s">
        <v>683</v>
      </c>
      <c r="C66" s="210">
        <v>3396781443.8059998</v>
      </c>
      <c r="D66" s="211">
        <v>682281275</v>
      </c>
      <c r="E66" s="211">
        <v>3126110936.8059998</v>
      </c>
      <c r="F66" s="211">
        <v>36563579</v>
      </c>
      <c r="G66" s="211">
        <f t="shared" si="0"/>
        <v>3844955790.8059998</v>
      </c>
      <c r="H66" s="211">
        <v>84146317</v>
      </c>
      <c r="I66" s="211">
        <v>1340465141</v>
      </c>
      <c r="J66" s="211">
        <v>10340235</v>
      </c>
      <c r="K66" s="211">
        <f t="shared" si="14"/>
        <v>1434951693</v>
      </c>
      <c r="L66" s="212">
        <f t="shared" si="2"/>
        <v>0.37320369103624934</v>
      </c>
    </row>
    <row r="67" spans="1:12" x14ac:dyDescent="0.25">
      <c r="A67" s="213"/>
      <c r="B67" s="222" t="s">
        <v>684</v>
      </c>
      <c r="C67" s="210">
        <v>690679490</v>
      </c>
      <c r="D67" s="211">
        <v>8956365</v>
      </c>
      <c r="E67" s="211">
        <v>467046287</v>
      </c>
      <c r="F67" s="211">
        <v>212962315</v>
      </c>
      <c r="G67" s="211">
        <f t="shared" si="0"/>
        <v>688964967</v>
      </c>
      <c r="H67" s="211">
        <v>3558965</v>
      </c>
      <c r="I67" s="211">
        <v>285194033</v>
      </c>
      <c r="J67" s="211">
        <v>137494027</v>
      </c>
      <c r="K67" s="211">
        <f t="shared" si="14"/>
        <v>426247025</v>
      </c>
      <c r="L67" s="212">
        <f t="shared" si="2"/>
        <v>0.61867735721894845</v>
      </c>
    </row>
    <row r="68" spans="1:12" x14ac:dyDescent="0.25">
      <c r="A68" s="216"/>
      <c r="B68" s="222" t="s">
        <v>685</v>
      </c>
      <c r="C68" s="210">
        <v>593939977</v>
      </c>
      <c r="D68" s="211">
        <v>130102500</v>
      </c>
      <c r="E68" s="211">
        <v>419647241</v>
      </c>
      <c r="F68" s="211">
        <v>55190236</v>
      </c>
      <c r="G68" s="211">
        <f t="shared" si="0"/>
        <v>604939977</v>
      </c>
      <c r="H68" s="211">
        <v>0</v>
      </c>
      <c r="I68" s="211">
        <v>340574599</v>
      </c>
      <c r="J68" s="211">
        <v>37610385</v>
      </c>
      <c r="K68" s="211">
        <f t="shared" si="14"/>
        <v>378184984</v>
      </c>
      <c r="L68" s="212">
        <f t="shared" si="2"/>
        <v>0.62516117032880436</v>
      </c>
    </row>
    <row r="69" spans="1:12" x14ac:dyDescent="0.25">
      <c r="A69" s="217" t="s">
        <v>686</v>
      </c>
      <c r="B69" s="214"/>
      <c r="C69" s="220">
        <f t="shared" ref="C69:K69" si="15">SUM(C60:C68)</f>
        <v>9945120521.8059998</v>
      </c>
      <c r="D69" s="220">
        <f t="shared" si="15"/>
        <v>2458821018</v>
      </c>
      <c r="E69" s="220">
        <f t="shared" si="15"/>
        <v>7698050470.8059998</v>
      </c>
      <c r="F69" s="220">
        <f t="shared" si="15"/>
        <v>342520030</v>
      </c>
      <c r="G69" s="220">
        <f t="shared" si="15"/>
        <v>10499391518.806</v>
      </c>
      <c r="H69" s="220">
        <f t="shared" si="15"/>
        <v>97404637</v>
      </c>
      <c r="I69" s="220">
        <f t="shared" si="15"/>
        <v>4293020615</v>
      </c>
      <c r="J69" s="220">
        <f t="shared" si="15"/>
        <v>200507085</v>
      </c>
      <c r="K69" s="220">
        <f t="shared" si="15"/>
        <v>4590932337</v>
      </c>
      <c r="L69" s="221">
        <f t="shared" si="2"/>
        <v>0.43725699044339333</v>
      </c>
    </row>
    <row r="70" spans="1:12" x14ac:dyDescent="0.25">
      <c r="A70" s="209" t="s">
        <v>687</v>
      </c>
      <c r="B70" s="222" t="s">
        <v>688</v>
      </c>
      <c r="C70" s="210">
        <v>0</v>
      </c>
      <c r="D70" s="211"/>
      <c r="E70" s="211">
        <v>16000000</v>
      </c>
      <c r="F70" s="211"/>
      <c r="G70" s="211">
        <f t="shared" si="0"/>
        <v>16000000</v>
      </c>
      <c r="H70" s="211"/>
      <c r="I70" s="211">
        <v>13133576</v>
      </c>
      <c r="J70" s="211"/>
      <c r="K70" s="211">
        <f t="shared" ref="K70:K74" si="16">+H70+I70+J70</f>
        <v>13133576</v>
      </c>
      <c r="L70" s="212">
        <f t="shared" si="2"/>
        <v>0.82084849999999998</v>
      </c>
    </row>
    <row r="71" spans="1:12" x14ac:dyDescent="0.25">
      <c r="A71" s="213"/>
      <c r="B71" s="222" t="s">
        <v>689</v>
      </c>
      <c r="C71" s="210">
        <v>482275665</v>
      </c>
      <c r="D71" s="211">
        <v>87650257</v>
      </c>
      <c r="E71" s="211">
        <v>252686222</v>
      </c>
      <c r="F71" s="211">
        <v>143644822</v>
      </c>
      <c r="G71" s="211">
        <f t="shared" si="0"/>
        <v>483981301</v>
      </c>
      <c r="H71" s="211">
        <v>22899953</v>
      </c>
      <c r="I71" s="211">
        <v>142636507</v>
      </c>
      <c r="J71" s="211">
        <v>89158440</v>
      </c>
      <c r="K71" s="211">
        <f t="shared" si="16"/>
        <v>254694900</v>
      </c>
      <c r="L71" s="212">
        <f t="shared" ref="L71:L97" si="17">+K71/G71</f>
        <v>0.52624946350974833</v>
      </c>
    </row>
    <row r="72" spans="1:12" x14ac:dyDescent="0.25">
      <c r="A72" s="213"/>
      <c r="B72" s="222" t="s">
        <v>690</v>
      </c>
      <c r="C72" s="210">
        <v>425842288</v>
      </c>
      <c r="D72" s="211">
        <v>20302529</v>
      </c>
      <c r="E72" s="211">
        <v>205274522</v>
      </c>
      <c r="F72" s="211">
        <v>202150194</v>
      </c>
      <c r="G72" s="211">
        <f t="shared" si="0"/>
        <v>427727245</v>
      </c>
      <c r="H72" s="211">
        <v>19413348</v>
      </c>
      <c r="I72" s="211">
        <v>79678555</v>
      </c>
      <c r="J72" s="211">
        <v>139677470</v>
      </c>
      <c r="K72" s="211">
        <f t="shared" si="16"/>
        <v>238769373</v>
      </c>
      <c r="L72" s="212">
        <f t="shared" si="17"/>
        <v>0.55822811333891065</v>
      </c>
    </row>
    <row r="73" spans="1:12" x14ac:dyDescent="0.25">
      <c r="A73" s="213"/>
      <c r="B73" s="222" t="s">
        <v>691</v>
      </c>
      <c r="C73" s="210">
        <v>4083038</v>
      </c>
      <c r="D73" s="211"/>
      <c r="E73" s="211">
        <v>4083038</v>
      </c>
      <c r="F73" s="211"/>
      <c r="G73" s="211">
        <f t="shared" si="0"/>
        <v>4083038</v>
      </c>
      <c r="H73" s="211"/>
      <c r="I73" s="211">
        <v>3287110</v>
      </c>
      <c r="J73" s="211"/>
      <c r="K73" s="211">
        <f t="shared" si="16"/>
        <v>3287110</v>
      </c>
      <c r="L73" s="212">
        <f t="shared" si="17"/>
        <v>0.80506475815312029</v>
      </c>
    </row>
    <row r="74" spans="1:12" x14ac:dyDescent="0.25">
      <c r="A74" s="216"/>
      <c r="B74" s="222" t="s">
        <v>692</v>
      </c>
      <c r="C74" s="210">
        <v>75002062</v>
      </c>
      <c r="D74" s="211">
        <v>39656458</v>
      </c>
      <c r="E74" s="211">
        <v>37605188</v>
      </c>
      <c r="F74" s="211"/>
      <c r="G74" s="211">
        <f t="shared" si="0"/>
        <v>77261646</v>
      </c>
      <c r="H74" s="211">
        <v>31903466</v>
      </c>
      <c r="I74" s="211">
        <v>21601769</v>
      </c>
      <c r="J74" s="211"/>
      <c r="K74" s="211">
        <f t="shared" si="16"/>
        <v>53505235</v>
      </c>
      <c r="L74" s="212">
        <f t="shared" si="17"/>
        <v>0.69251999886204862</v>
      </c>
    </row>
    <row r="75" spans="1:12" x14ac:dyDescent="0.25">
      <c r="A75" s="217" t="s">
        <v>693</v>
      </c>
      <c r="B75" s="214"/>
      <c r="C75" s="220">
        <f t="shared" ref="C75:K75" si="18">SUM(C70:C74)</f>
        <v>987203053</v>
      </c>
      <c r="D75" s="220">
        <f t="shared" si="18"/>
        <v>147609244</v>
      </c>
      <c r="E75" s="220">
        <f t="shared" si="18"/>
        <v>515648970</v>
      </c>
      <c r="F75" s="220">
        <f t="shared" si="18"/>
        <v>345795016</v>
      </c>
      <c r="G75" s="220">
        <f t="shared" si="18"/>
        <v>1009053230</v>
      </c>
      <c r="H75" s="220">
        <f t="shared" si="18"/>
        <v>74216767</v>
      </c>
      <c r="I75" s="220">
        <f t="shared" si="18"/>
        <v>260337517</v>
      </c>
      <c r="J75" s="220">
        <f t="shared" si="18"/>
        <v>228835910</v>
      </c>
      <c r="K75" s="220">
        <f t="shared" si="18"/>
        <v>563390194</v>
      </c>
      <c r="L75" s="221">
        <f t="shared" si="17"/>
        <v>0.5583354547113436</v>
      </c>
    </row>
    <row r="76" spans="1:12" x14ac:dyDescent="0.25">
      <c r="A76" s="209" t="s">
        <v>694</v>
      </c>
      <c r="B76" s="222" t="s">
        <v>695</v>
      </c>
      <c r="C76" s="210">
        <v>32160332</v>
      </c>
      <c r="D76" s="211"/>
      <c r="E76" s="211">
        <v>32160332</v>
      </c>
      <c r="F76" s="211"/>
      <c r="G76" s="211">
        <f t="shared" si="0"/>
        <v>32160332</v>
      </c>
      <c r="H76" s="211"/>
      <c r="I76" s="211">
        <v>14591467</v>
      </c>
      <c r="J76" s="211"/>
      <c r="K76" s="211">
        <f t="shared" ref="K76:K85" si="19">+H76+I76+J76</f>
        <v>14591467</v>
      </c>
      <c r="L76" s="212">
        <f t="shared" si="17"/>
        <v>0.4537100860774696</v>
      </c>
    </row>
    <row r="77" spans="1:12" x14ac:dyDescent="0.25">
      <c r="A77" s="213"/>
      <c r="B77" s="222" t="s">
        <v>696</v>
      </c>
      <c r="C77" s="210">
        <v>4096588028</v>
      </c>
      <c r="D77" s="211">
        <v>6000000</v>
      </c>
      <c r="E77" s="211">
        <v>4073328832</v>
      </c>
      <c r="F77" s="211"/>
      <c r="G77" s="211">
        <f t="shared" si="0"/>
        <v>4079328832</v>
      </c>
      <c r="H77" s="211">
        <v>0</v>
      </c>
      <c r="I77" s="211">
        <v>2961981531</v>
      </c>
      <c r="J77" s="211"/>
      <c r="K77" s="211">
        <f t="shared" si="19"/>
        <v>2961981531</v>
      </c>
      <c r="L77" s="212">
        <f t="shared" si="17"/>
        <v>0.72609530954331258</v>
      </c>
    </row>
    <row r="78" spans="1:12" x14ac:dyDescent="0.25">
      <c r="A78" s="213"/>
      <c r="B78" s="222" t="s">
        <v>697</v>
      </c>
      <c r="C78" s="210">
        <v>0</v>
      </c>
      <c r="D78" s="211"/>
      <c r="E78" s="211">
        <v>0</v>
      </c>
      <c r="F78" s="211"/>
      <c r="G78" s="211">
        <f t="shared" si="0"/>
        <v>0</v>
      </c>
      <c r="H78" s="211"/>
      <c r="I78" s="211">
        <v>0</v>
      </c>
      <c r="J78" s="211"/>
      <c r="K78" s="211">
        <f t="shared" si="19"/>
        <v>0</v>
      </c>
      <c r="L78" s="212">
        <v>0</v>
      </c>
    </row>
    <row r="79" spans="1:12" x14ac:dyDescent="0.25">
      <c r="A79" s="213"/>
      <c r="B79" s="222" t="s">
        <v>698</v>
      </c>
      <c r="C79" s="210">
        <v>3627878418</v>
      </c>
      <c r="D79" s="211">
        <v>215830000</v>
      </c>
      <c r="E79" s="211">
        <v>3409817120</v>
      </c>
      <c r="F79" s="211"/>
      <c r="G79" s="211">
        <f t="shared" ref="G79:G85" si="20">+D79+E79+F79</f>
        <v>3625647120</v>
      </c>
      <c r="H79" s="211">
        <v>172664000</v>
      </c>
      <c r="I79" s="211">
        <v>2472960517</v>
      </c>
      <c r="J79" s="211"/>
      <c r="K79" s="211">
        <f t="shared" si="19"/>
        <v>2645624517</v>
      </c>
      <c r="L79" s="212">
        <f t="shared" si="17"/>
        <v>0.72969719044251613</v>
      </c>
    </row>
    <row r="80" spans="1:12" x14ac:dyDescent="0.25">
      <c r="A80" s="213"/>
      <c r="B80" s="222" t="s">
        <v>699</v>
      </c>
      <c r="C80" s="210">
        <v>17494621</v>
      </c>
      <c r="D80" s="211"/>
      <c r="E80" s="211">
        <v>17494621</v>
      </c>
      <c r="F80" s="211"/>
      <c r="G80" s="211">
        <f t="shared" si="20"/>
        <v>17494621</v>
      </c>
      <c r="H80" s="211"/>
      <c r="I80" s="211">
        <v>7484047</v>
      </c>
      <c r="J80" s="211"/>
      <c r="K80" s="211">
        <f t="shared" si="19"/>
        <v>7484047</v>
      </c>
      <c r="L80" s="212">
        <f t="shared" si="17"/>
        <v>0.4277913194004031</v>
      </c>
    </row>
    <row r="81" spans="1:12" x14ac:dyDescent="0.25">
      <c r="A81" s="213"/>
      <c r="B81" s="222" t="s">
        <v>700</v>
      </c>
      <c r="C81" s="210">
        <v>1209650920</v>
      </c>
      <c r="D81" s="211"/>
      <c r="E81" s="211">
        <v>1221197185</v>
      </c>
      <c r="F81" s="211">
        <v>15895946</v>
      </c>
      <c r="G81" s="211">
        <f t="shared" si="20"/>
        <v>1237093131</v>
      </c>
      <c r="H81" s="211"/>
      <c r="I81" s="211">
        <v>748085976</v>
      </c>
      <c r="J81" s="211">
        <v>11058300</v>
      </c>
      <c r="K81" s="211">
        <f t="shared" si="19"/>
        <v>759144276</v>
      </c>
      <c r="L81" s="212">
        <f t="shared" si="17"/>
        <v>0.61365167825832834</v>
      </c>
    </row>
    <row r="82" spans="1:12" x14ac:dyDescent="0.25">
      <c r="A82" s="213"/>
      <c r="B82" s="222" t="s">
        <v>701</v>
      </c>
      <c r="C82" s="210">
        <v>38781499</v>
      </c>
      <c r="D82" s="211">
        <v>20365099</v>
      </c>
      <c r="E82" s="211">
        <v>19559654</v>
      </c>
      <c r="F82" s="211"/>
      <c r="G82" s="211">
        <f t="shared" si="20"/>
        <v>39924753</v>
      </c>
      <c r="H82" s="211">
        <v>12296887</v>
      </c>
      <c r="I82" s="211">
        <v>8503483</v>
      </c>
      <c r="J82" s="211"/>
      <c r="K82" s="211">
        <f t="shared" si="19"/>
        <v>20800370</v>
      </c>
      <c r="L82" s="212">
        <f t="shared" si="17"/>
        <v>0.52098932208797888</v>
      </c>
    </row>
    <row r="83" spans="1:12" x14ac:dyDescent="0.25">
      <c r="A83" s="213"/>
      <c r="B83" s="222" t="s">
        <v>702</v>
      </c>
      <c r="C83" s="210">
        <v>1501426362</v>
      </c>
      <c r="D83" s="211"/>
      <c r="E83" s="211">
        <v>1062686819</v>
      </c>
      <c r="F83" s="211">
        <v>349829493</v>
      </c>
      <c r="G83" s="211">
        <f t="shared" si="20"/>
        <v>1412516312</v>
      </c>
      <c r="H83" s="211"/>
      <c r="I83" s="211">
        <v>495770071</v>
      </c>
      <c r="J83" s="211">
        <v>226797545</v>
      </c>
      <c r="K83" s="211">
        <f t="shared" si="19"/>
        <v>722567616</v>
      </c>
      <c r="L83" s="212">
        <f t="shared" si="17"/>
        <v>0.51154638701262656</v>
      </c>
    </row>
    <row r="84" spans="1:12" x14ac:dyDescent="0.25">
      <c r="A84" s="213"/>
      <c r="B84" s="222" t="s">
        <v>703</v>
      </c>
      <c r="C84" s="210">
        <v>266251011</v>
      </c>
      <c r="D84" s="211">
        <v>232986968.99999997</v>
      </c>
      <c r="E84" s="211">
        <v>25415322</v>
      </c>
      <c r="F84" s="211">
        <v>64897012</v>
      </c>
      <c r="G84" s="211">
        <f t="shared" si="20"/>
        <v>323299303</v>
      </c>
      <c r="H84" s="211">
        <v>149857907</v>
      </c>
      <c r="I84" s="211">
        <v>13578913</v>
      </c>
      <c r="J84" s="211">
        <v>49253189</v>
      </c>
      <c r="K84" s="211">
        <f t="shared" si="19"/>
        <v>212690009</v>
      </c>
      <c r="L84" s="212">
        <f t="shared" si="17"/>
        <v>0.65787339170353853</v>
      </c>
    </row>
    <row r="85" spans="1:12" x14ac:dyDescent="0.25">
      <c r="A85" s="216"/>
      <c r="B85" s="222" t="s">
        <v>704</v>
      </c>
      <c r="C85" s="210">
        <v>681168483</v>
      </c>
      <c r="D85" s="211">
        <v>132800000</v>
      </c>
      <c r="E85" s="211">
        <v>581470284.73600006</v>
      </c>
      <c r="F85" s="211">
        <v>146405537</v>
      </c>
      <c r="G85" s="211">
        <f t="shared" si="20"/>
        <v>860675821.73600006</v>
      </c>
      <c r="H85" s="211">
        <v>96537057</v>
      </c>
      <c r="I85" s="211">
        <v>243857707</v>
      </c>
      <c r="J85" s="211">
        <v>110215080</v>
      </c>
      <c r="K85" s="211">
        <f t="shared" si="19"/>
        <v>450609844</v>
      </c>
      <c r="L85" s="212">
        <f t="shared" si="17"/>
        <v>0.5235535060007972</v>
      </c>
    </row>
    <row r="86" spans="1:12" x14ac:dyDescent="0.25">
      <c r="A86" s="217" t="s">
        <v>705</v>
      </c>
      <c r="B86" s="214"/>
      <c r="C86" s="220">
        <f t="shared" ref="C86:K86" si="21">SUM(C76:C85)</f>
        <v>11471399674</v>
      </c>
      <c r="D86" s="220">
        <f t="shared" si="21"/>
        <v>607982068</v>
      </c>
      <c r="E86" s="220">
        <f t="shared" si="21"/>
        <v>10443130169.736</v>
      </c>
      <c r="F86" s="220">
        <f t="shared" si="21"/>
        <v>577027988</v>
      </c>
      <c r="G86" s="220">
        <f t="shared" si="21"/>
        <v>11628140225.736</v>
      </c>
      <c r="H86" s="220">
        <f t="shared" si="21"/>
        <v>431355851</v>
      </c>
      <c r="I86" s="220">
        <f t="shared" si="21"/>
        <v>6966813712</v>
      </c>
      <c r="J86" s="220">
        <f t="shared" si="21"/>
        <v>397324114</v>
      </c>
      <c r="K86" s="220">
        <f t="shared" si="21"/>
        <v>7795493677</v>
      </c>
      <c r="L86" s="221">
        <f t="shared" si="17"/>
        <v>0.67039900841121702</v>
      </c>
    </row>
    <row r="87" spans="1:12" x14ac:dyDescent="0.25">
      <c r="A87" s="209" t="s">
        <v>706</v>
      </c>
      <c r="B87" s="222" t="s">
        <v>707</v>
      </c>
      <c r="C87" s="210">
        <v>33012600</v>
      </c>
      <c r="D87" s="211"/>
      <c r="E87" s="211">
        <v>51301183</v>
      </c>
      <c r="F87" s="211"/>
      <c r="G87" s="211">
        <f t="shared" ref="G87:G94" si="22">+D87+E87+F87</f>
        <v>51301183</v>
      </c>
      <c r="H87" s="211"/>
      <c r="I87" s="211">
        <v>16208100</v>
      </c>
      <c r="J87" s="211"/>
      <c r="K87" s="211">
        <f t="shared" ref="K87:K94" si="23">+H87+I87+J87</f>
        <v>16208100</v>
      </c>
      <c r="L87" s="212">
        <f t="shared" si="17"/>
        <v>0.31594008270725454</v>
      </c>
    </row>
    <row r="88" spans="1:12" x14ac:dyDescent="0.25">
      <c r="A88" s="213"/>
      <c r="B88" s="222" t="s">
        <v>708</v>
      </c>
      <c r="C88" s="210">
        <v>7947093354</v>
      </c>
      <c r="D88" s="211"/>
      <c r="E88" s="211">
        <v>7437952940</v>
      </c>
      <c r="F88" s="211"/>
      <c r="G88" s="211">
        <f t="shared" si="22"/>
        <v>7437952940</v>
      </c>
      <c r="H88" s="211"/>
      <c r="I88" s="211">
        <v>5730497160</v>
      </c>
      <c r="J88" s="211"/>
      <c r="K88" s="211">
        <f t="shared" si="23"/>
        <v>5730497160</v>
      </c>
      <c r="L88" s="212">
        <f t="shared" si="17"/>
        <v>0.77044009369599475</v>
      </c>
    </row>
    <row r="89" spans="1:12" x14ac:dyDescent="0.25">
      <c r="A89" s="213"/>
      <c r="B89" s="222" t="s">
        <v>709</v>
      </c>
      <c r="C89" s="210">
        <v>12000000</v>
      </c>
      <c r="D89" s="211">
        <v>45942500</v>
      </c>
      <c r="E89" s="211">
        <v>382088323</v>
      </c>
      <c r="F89" s="211"/>
      <c r="G89" s="211">
        <f t="shared" si="22"/>
        <v>428030823</v>
      </c>
      <c r="H89" s="211">
        <v>36897000</v>
      </c>
      <c r="I89" s="211">
        <v>334167320</v>
      </c>
      <c r="J89" s="211"/>
      <c r="K89" s="211">
        <f t="shared" si="23"/>
        <v>371064320</v>
      </c>
      <c r="L89" s="212">
        <f t="shared" si="17"/>
        <v>0.86691027856187819</v>
      </c>
    </row>
    <row r="90" spans="1:12" x14ac:dyDescent="0.25">
      <c r="A90" s="213"/>
      <c r="B90" s="222" t="s">
        <v>710</v>
      </c>
      <c r="C90" s="210">
        <v>363587331</v>
      </c>
      <c r="D90" s="211">
        <v>46402928</v>
      </c>
      <c r="E90" s="211">
        <v>228022878</v>
      </c>
      <c r="F90" s="211"/>
      <c r="G90" s="211">
        <f t="shared" si="22"/>
        <v>274425806</v>
      </c>
      <c r="H90" s="211">
        <v>20335023</v>
      </c>
      <c r="I90" s="211">
        <v>143039868</v>
      </c>
      <c r="J90" s="211"/>
      <c r="K90" s="211">
        <f t="shared" si="23"/>
        <v>163374891</v>
      </c>
      <c r="L90" s="212">
        <f t="shared" si="17"/>
        <v>0.5953335562035299</v>
      </c>
    </row>
    <row r="91" spans="1:12" x14ac:dyDescent="0.25">
      <c r="A91" s="213"/>
      <c r="B91" s="222" t="s">
        <v>711</v>
      </c>
      <c r="C91" s="210">
        <v>427014640</v>
      </c>
      <c r="D91" s="211">
        <v>427014640</v>
      </c>
      <c r="E91" s="211"/>
      <c r="F91" s="211"/>
      <c r="G91" s="211">
        <f t="shared" si="22"/>
        <v>427014640</v>
      </c>
      <c r="H91" s="211">
        <v>23378559</v>
      </c>
      <c r="I91" s="211"/>
      <c r="J91" s="211"/>
      <c r="K91" s="211">
        <f t="shared" si="23"/>
        <v>23378559</v>
      </c>
      <c r="L91" s="212">
        <f t="shared" si="17"/>
        <v>5.4748846550085495E-2</v>
      </c>
    </row>
    <row r="92" spans="1:12" x14ac:dyDescent="0.25">
      <c r="A92" s="213"/>
      <c r="B92" s="222" t="s">
        <v>712</v>
      </c>
      <c r="C92" s="210">
        <v>288749489.99999994</v>
      </c>
      <c r="D92" s="211"/>
      <c r="E92" s="211">
        <v>553081959.96879995</v>
      </c>
      <c r="F92" s="211"/>
      <c r="G92" s="211">
        <f t="shared" si="22"/>
        <v>553081959.96879995</v>
      </c>
      <c r="H92" s="211"/>
      <c r="I92" s="211">
        <v>269628004</v>
      </c>
      <c r="J92" s="211"/>
      <c r="K92" s="211">
        <f t="shared" si="23"/>
        <v>269628004</v>
      </c>
      <c r="L92" s="212">
        <f t="shared" si="17"/>
        <v>0.48750099174308642</v>
      </c>
    </row>
    <row r="93" spans="1:12" x14ac:dyDescent="0.25">
      <c r="A93" s="213"/>
      <c r="B93" s="222" t="s">
        <v>713</v>
      </c>
      <c r="C93" s="210">
        <v>181627343.82499999</v>
      </c>
      <c r="D93" s="211">
        <v>278152179.93999994</v>
      </c>
      <c r="E93" s="211">
        <v>46804042</v>
      </c>
      <c r="F93" s="211"/>
      <c r="G93" s="211">
        <f t="shared" si="22"/>
        <v>324956221.93999994</v>
      </c>
      <c r="H93" s="211">
        <v>139390683</v>
      </c>
      <c r="I93" s="211">
        <v>26676176</v>
      </c>
      <c r="J93" s="211"/>
      <c r="K93" s="211">
        <f t="shared" si="23"/>
        <v>166066859</v>
      </c>
      <c r="L93" s="212">
        <f t="shared" si="17"/>
        <v>0.51104378924821037</v>
      </c>
    </row>
    <row r="94" spans="1:12" x14ac:dyDescent="0.25">
      <c r="A94" s="213"/>
      <c r="B94" s="222" t="s">
        <v>714</v>
      </c>
      <c r="C94" s="210">
        <v>1888837624</v>
      </c>
      <c r="D94" s="211">
        <v>47009928.064999998</v>
      </c>
      <c r="E94" s="211">
        <v>900671591</v>
      </c>
      <c r="F94" s="211">
        <v>1063856261</v>
      </c>
      <c r="G94" s="211">
        <f t="shared" si="22"/>
        <v>2011537780.0650001</v>
      </c>
      <c r="H94" s="211">
        <v>19707974</v>
      </c>
      <c r="I94" s="211">
        <v>573863755</v>
      </c>
      <c r="J94" s="211">
        <v>347097363</v>
      </c>
      <c r="K94" s="211">
        <f t="shared" si="23"/>
        <v>940669092</v>
      </c>
      <c r="L94" s="212">
        <f t="shared" si="17"/>
        <v>0.46763680072148761</v>
      </c>
    </row>
    <row r="95" spans="1:12" x14ac:dyDescent="0.25">
      <c r="A95" s="224" t="s">
        <v>715</v>
      </c>
      <c r="B95" s="227"/>
      <c r="C95" s="220">
        <f>SUM(C87:C94)</f>
        <v>11141922382.825001</v>
      </c>
      <c r="D95" s="220">
        <f t="shared" ref="D95:K95" si="24">SUM(D87:D94)</f>
        <v>844522176.00499988</v>
      </c>
      <c r="E95" s="220">
        <f t="shared" si="24"/>
        <v>9599922916.9687996</v>
      </c>
      <c r="F95" s="220">
        <f t="shared" si="24"/>
        <v>1063856261</v>
      </c>
      <c r="G95" s="220">
        <f t="shared" si="24"/>
        <v>11508301353.973801</v>
      </c>
      <c r="H95" s="220">
        <f t="shared" si="24"/>
        <v>239709239</v>
      </c>
      <c r="I95" s="220">
        <f t="shared" si="24"/>
        <v>7094080383</v>
      </c>
      <c r="J95" s="220">
        <f t="shared" si="24"/>
        <v>347097363</v>
      </c>
      <c r="K95" s="220">
        <f t="shared" si="24"/>
        <v>7680886985</v>
      </c>
      <c r="L95" s="221">
        <f t="shared" si="17"/>
        <v>0.66742143334192416</v>
      </c>
    </row>
    <row r="96" spans="1:12" s="155" customFormat="1" x14ac:dyDescent="0.25">
      <c r="A96" s="143" t="s">
        <v>560</v>
      </c>
      <c r="B96" s="225"/>
      <c r="C96" s="220"/>
      <c r="D96" s="220"/>
      <c r="E96" s="220"/>
      <c r="F96" s="220"/>
      <c r="G96" s="220"/>
      <c r="H96" s="220"/>
      <c r="I96" s="220"/>
      <c r="J96" s="220"/>
      <c r="K96" s="210">
        <v>677603131</v>
      </c>
      <c r="L96" s="228"/>
    </row>
    <row r="97" spans="1:12" x14ac:dyDescent="0.25">
      <c r="A97" s="200" t="s">
        <v>10</v>
      </c>
      <c r="B97" s="201"/>
      <c r="C97" s="229">
        <f>SUM(C95,C86,C75,C69,C59,C53,C47,C27,C21,C17,C96)</f>
        <v>78011667331.643005</v>
      </c>
      <c r="D97" s="229">
        <f t="shared" ref="D97:K97" si="25">SUM(D95,D86,D75,D69,D59,D53,D47,D27,D21,D17,D96)</f>
        <v>16243555949.427401</v>
      </c>
      <c r="E97" s="229">
        <f t="shared" si="25"/>
        <v>50579512265.313797</v>
      </c>
      <c r="F97" s="229">
        <f t="shared" si="25"/>
        <v>14820966787</v>
      </c>
      <c r="G97" s="229">
        <f t="shared" si="25"/>
        <v>81644035001.741196</v>
      </c>
      <c r="H97" s="229">
        <f t="shared" si="25"/>
        <v>4940284376</v>
      </c>
      <c r="I97" s="229">
        <f t="shared" si="25"/>
        <v>31213300656.619999</v>
      </c>
      <c r="J97" s="229">
        <f t="shared" si="25"/>
        <v>8945743443</v>
      </c>
      <c r="K97" s="229">
        <f t="shared" si="25"/>
        <v>45776931606.619995</v>
      </c>
      <c r="L97" s="230">
        <f t="shared" si="17"/>
        <v>0.56068923596982589</v>
      </c>
    </row>
  </sheetData>
  <mergeCells count="15">
    <mergeCell ref="H4:H5"/>
    <mergeCell ref="I4:I5"/>
    <mergeCell ref="J4:J5"/>
    <mergeCell ref="K4:K5"/>
    <mergeCell ref="A97:B97"/>
    <mergeCell ref="A1:B2"/>
    <mergeCell ref="A3:B5"/>
    <mergeCell ref="C3:C5"/>
    <mergeCell ref="D3:G3"/>
    <mergeCell ref="H3:K3"/>
    <mergeCell ref="L3:L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rowBreaks count="1" manualBreakCount="1">
    <brk id="59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J33" zoomScaleNormal="100" workbookViewId="0">
      <selection activeCell="T44" sqref="T44"/>
    </sheetView>
  </sheetViews>
  <sheetFormatPr defaultRowHeight="15" x14ac:dyDescent="0.25"/>
  <cols>
    <col min="1" max="1" width="17.140625" customWidth="1"/>
    <col min="2" max="2" width="75.42578125" customWidth="1"/>
    <col min="3" max="3" width="17.85546875" customWidth="1"/>
    <col min="4" max="15" width="16.85546875" customWidth="1"/>
    <col min="16" max="16" width="10.7109375" customWidth="1"/>
  </cols>
  <sheetData>
    <row r="1" spans="1:16" ht="14.45" customHeight="1" x14ac:dyDescent="0.25">
      <c r="A1" s="231"/>
      <c r="B1" s="231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6" ht="14.45" customHeight="1" x14ac:dyDescent="0.25">
      <c r="A2" s="231"/>
      <c r="B2" s="231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 ht="15.75" x14ac:dyDescent="0.25">
      <c r="A3" s="231"/>
      <c r="B3" s="231"/>
      <c r="C3" s="17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6" ht="11.25" customHeight="1" x14ac:dyDescent="0.25">
      <c r="A4" s="231"/>
      <c r="B4" s="231"/>
      <c r="C4" s="1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6" ht="15" customHeight="1" x14ac:dyDescent="0.25">
      <c r="A5" s="232"/>
      <c r="B5" s="232"/>
      <c r="C5" s="17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1:16" ht="22.5" customHeight="1" x14ac:dyDescent="0.25">
      <c r="A6" s="12" t="s">
        <v>716</v>
      </c>
      <c r="B6" s="13"/>
      <c r="C6" s="18" t="s">
        <v>408</v>
      </c>
      <c r="D6" s="15" t="s">
        <v>409</v>
      </c>
      <c r="E6" s="16"/>
      <c r="F6" s="16"/>
      <c r="G6" s="16"/>
      <c r="H6" s="16"/>
      <c r="I6" s="17"/>
      <c r="J6" s="15" t="s">
        <v>3</v>
      </c>
      <c r="K6" s="16"/>
      <c r="L6" s="16"/>
      <c r="M6" s="16"/>
      <c r="N6" s="16"/>
      <c r="O6" s="17"/>
      <c r="P6" s="233" t="s">
        <v>4</v>
      </c>
    </row>
    <row r="7" spans="1:16" ht="17.100000000000001" customHeight="1" x14ac:dyDescent="0.25">
      <c r="A7" s="19"/>
      <c r="B7" s="20"/>
      <c r="C7" s="22"/>
      <c r="D7" s="18" t="s">
        <v>717</v>
      </c>
      <c r="E7" s="18" t="s">
        <v>718</v>
      </c>
      <c r="F7" s="18" t="s">
        <v>719</v>
      </c>
      <c r="G7" s="18" t="s">
        <v>720</v>
      </c>
      <c r="H7" s="18" t="s">
        <v>721</v>
      </c>
      <c r="I7" s="18" t="s">
        <v>406</v>
      </c>
      <c r="J7" s="18" t="s">
        <v>717</v>
      </c>
      <c r="K7" s="18" t="s">
        <v>718</v>
      </c>
      <c r="L7" s="18" t="s">
        <v>719</v>
      </c>
      <c r="M7" s="18" t="s">
        <v>720</v>
      </c>
      <c r="N7" s="18" t="s">
        <v>721</v>
      </c>
      <c r="O7" s="18" t="s">
        <v>406</v>
      </c>
      <c r="P7" s="234"/>
    </row>
    <row r="8" spans="1:16" ht="23.25" customHeight="1" x14ac:dyDescent="0.25">
      <c r="A8" s="23"/>
      <c r="B8" s="24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35"/>
    </row>
    <row r="9" spans="1:16" x14ac:dyDescent="0.25">
      <c r="A9" s="33" t="s">
        <v>722</v>
      </c>
      <c r="B9" s="236" t="s">
        <v>723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8"/>
    </row>
    <row r="10" spans="1:16" x14ac:dyDescent="0.25">
      <c r="A10" s="239" t="s">
        <v>724</v>
      </c>
      <c r="B10" t="s">
        <v>725</v>
      </c>
      <c r="C10" s="139">
        <v>662131277</v>
      </c>
      <c r="D10" s="139">
        <v>372004285</v>
      </c>
      <c r="E10" s="139"/>
      <c r="F10" s="139"/>
      <c r="G10" s="139">
        <v>295973245</v>
      </c>
      <c r="H10" s="139"/>
      <c r="I10" s="138">
        <f>SUM(D10:H10)</f>
        <v>667977530</v>
      </c>
      <c r="J10" s="139">
        <v>174534108</v>
      </c>
      <c r="K10" s="139"/>
      <c r="L10" s="139"/>
      <c r="M10" s="139">
        <v>13376824</v>
      </c>
      <c r="N10" s="139"/>
      <c r="O10" s="139">
        <f>SUM(J10:N10)</f>
        <v>187910932</v>
      </c>
      <c r="P10" s="140">
        <f>+O10/I10</f>
        <v>0.28131325315688388</v>
      </c>
    </row>
    <row r="11" spans="1:16" x14ac:dyDescent="0.25">
      <c r="A11" s="213"/>
      <c r="B11" s="240" t="s">
        <v>726</v>
      </c>
      <c r="C11" s="139">
        <v>2596635931</v>
      </c>
      <c r="D11" s="139">
        <v>321129934</v>
      </c>
      <c r="E11" s="139"/>
      <c r="F11" s="139"/>
      <c r="G11" s="139">
        <v>384972080</v>
      </c>
      <c r="H11" s="139">
        <v>1868832136</v>
      </c>
      <c r="I11" s="138">
        <f t="shared" ref="I11:I41" si="0">SUM(D11:H11)</f>
        <v>2574934150</v>
      </c>
      <c r="J11" s="139">
        <v>161028335</v>
      </c>
      <c r="K11" s="139"/>
      <c r="L11" s="139"/>
      <c r="M11" s="139">
        <v>42720514</v>
      </c>
      <c r="N11" s="139">
        <v>46331449</v>
      </c>
      <c r="O11" s="139">
        <f t="shared" ref="O11:O12" si="1">SUM(J11:N11)</f>
        <v>250080298</v>
      </c>
      <c r="P11" s="140">
        <f t="shared" ref="P11:P44" si="2">+O11/I11</f>
        <v>9.7121045988690619E-2</v>
      </c>
    </row>
    <row r="12" spans="1:16" x14ac:dyDescent="0.25">
      <c r="A12" s="216"/>
      <c r="B12" s="241" t="s">
        <v>727</v>
      </c>
      <c r="C12" s="139">
        <v>714494366</v>
      </c>
      <c r="D12" s="139">
        <v>646841945</v>
      </c>
      <c r="E12" s="139"/>
      <c r="F12" s="139"/>
      <c r="G12" s="139">
        <v>145118783</v>
      </c>
      <c r="H12" s="139"/>
      <c r="I12" s="138">
        <f t="shared" si="0"/>
        <v>791960728</v>
      </c>
      <c r="J12" s="139">
        <v>206159450</v>
      </c>
      <c r="K12" s="139"/>
      <c r="L12" s="139"/>
      <c r="M12" s="139">
        <v>50002362</v>
      </c>
      <c r="N12" s="139"/>
      <c r="O12" s="139">
        <f t="shared" si="1"/>
        <v>256161812</v>
      </c>
      <c r="P12" s="140">
        <f t="shared" si="2"/>
        <v>0.32345266999148475</v>
      </c>
    </row>
    <row r="13" spans="1:16" s="244" customFormat="1" x14ac:dyDescent="0.25">
      <c r="A13" s="242" t="s">
        <v>728</v>
      </c>
      <c r="B13" s="242"/>
      <c r="C13" s="151">
        <f>SUM(C10:C12)</f>
        <v>3973261574</v>
      </c>
      <c r="D13" s="151">
        <f t="shared" ref="D13:O13" si="3">SUM(D10:D12)</f>
        <v>1339976164</v>
      </c>
      <c r="E13" s="151">
        <f t="shared" si="3"/>
        <v>0</v>
      </c>
      <c r="F13" s="151">
        <f t="shared" si="3"/>
        <v>0</v>
      </c>
      <c r="G13" s="151">
        <f t="shared" si="3"/>
        <v>826064108</v>
      </c>
      <c r="H13" s="151">
        <f t="shared" si="3"/>
        <v>1868832136</v>
      </c>
      <c r="I13" s="145">
        <f t="shared" si="3"/>
        <v>4034872408</v>
      </c>
      <c r="J13" s="151">
        <f t="shared" si="3"/>
        <v>541721893</v>
      </c>
      <c r="K13" s="151">
        <f t="shared" si="3"/>
        <v>0</v>
      </c>
      <c r="L13" s="151">
        <f t="shared" si="3"/>
        <v>0</v>
      </c>
      <c r="M13" s="151">
        <f t="shared" si="3"/>
        <v>106099700</v>
      </c>
      <c r="N13" s="151">
        <f t="shared" si="3"/>
        <v>46331449</v>
      </c>
      <c r="O13" s="151">
        <f t="shared" si="3"/>
        <v>694153042</v>
      </c>
      <c r="P13" s="243">
        <f t="shared" si="2"/>
        <v>0.17203841207560683</v>
      </c>
    </row>
    <row r="14" spans="1:16" x14ac:dyDescent="0.25">
      <c r="A14" s="245" t="s">
        <v>729</v>
      </c>
      <c r="B14" s="191" t="s">
        <v>730</v>
      </c>
      <c r="C14" s="139">
        <v>41388930</v>
      </c>
      <c r="D14" s="139">
        <v>41388930</v>
      </c>
      <c r="E14" s="139"/>
      <c r="F14" s="139"/>
      <c r="G14" s="139"/>
      <c r="H14" s="139"/>
      <c r="I14" s="138">
        <f t="shared" si="0"/>
        <v>41388930</v>
      </c>
      <c r="J14" s="139">
        <v>20762566</v>
      </c>
      <c r="K14" s="139"/>
      <c r="L14" s="139"/>
      <c r="M14" s="139"/>
      <c r="N14" s="139"/>
      <c r="O14" s="139">
        <f t="shared" ref="O14:O27" si="4">SUM(J14:N14)</f>
        <v>20762566</v>
      </c>
      <c r="P14" s="140">
        <f t="shared" si="2"/>
        <v>0.50164539165424182</v>
      </c>
    </row>
    <row r="15" spans="1:16" x14ac:dyDescent="0.25">
      <c r="A15" s="213"/>
      <c r="B15" s="191" t="s">
        <v>731</v>
      </c>
      <c r="C15" s="139">
        <v>81636540</v>
      </c>
      <c r="D15" s="139">
        <v>81636540</v>
      </c>
      <c r="E15" s="139"/>
      <c r="F15" s="139"/>
      <c r="G15" s="139">
        <v>6864334</v>
      </c>
      <c r="H15" s="139"/>
      <c r="I15" s="138">
        <f t="shared" si="0"/>
        <v>88500874</v>
      </c>
      <c r="J15" s="139">
        <v>37354351</v>
      </c>
      <c r="K15" s="139"/>
      <c r="L15" s="139"/>
      <c r="M15" s="139">
        <v>5976058</v>
      </c>
      <c r="N15" s="139"/>
      <c r="O15" s="139">
        <f t="shared" si="4"/>
        <v>43330409</v>
      </c>
      <c r="P15" s="140">
        <f t="shared" si="2"/>
        <v>0.48960430605464983</v>
      </c>
    </row>
    <row r="16" spans="1:16" x14ac:dyDescent="0.25">
      <c r="A16" s="213"/>
      <c r="B16" s="191" t="s">
        <v>732</v>
      </c>
      <c r="C16" s="139">
        <v>869834140</v>
      </c>
      <c r="D16" s="139">
        <v>445989340</v>
      </c>
      <c r="E16" s="246">
        <v>2000000</v>
      </c>
      <c r="F16" s="139"/>
      <c r="G16" s="139"/>
      <c r="H16" s="139">
        <v>421844800</v>
      </c>
      <c r="I16" s="138">
        <f t="shared" si="0"/>
        <v>869834140</v>
      </c>
      <c r="J16" s="139">
        <v>233581083</v>
      </c>
      <c r="K16" s="139">
        <v>0</v>
      </c>
      <c r="L16" s="139"/>
      <c r="M16" s="139"/>
      <c r="N16" s="139">
        <v>118963497</v>
      </c>
      <c r="O16" s="139">
        <f t="shared" si="4"/>
        <v>352544580</v>
      </c>
      <c r="P16" s="140">
        <f t="shared" si="2"/>
        <v>0.40530092323118061</v>
      </c>
    </row>
    <row r="17" spans="1:16" x14ac:dyDescent="0.25">
      <c r="A17" s="213"/>
      <c r="B17" s="191" t="s">
        <v>733</v>
      </c>
      <c r="C17" s="139">
        <v>234086222</v>
      </c>
      <c r="D17" s="139">
        <v>230586222</v>
      </c>
      <c r="E17" s="246"/>
      <c r="F17" s="139"/>
      <c r="G17" s="139">
        <v>18100000</v>
      </c>
      <c r="H17" s="139"/>
      <c r="I17" s="138">
        <f t="shared" si="0"/>
        <v>248686222</v>
      </c>
      <c r="J17" s="139">
        <v>128628596</v>
      </c>
      <c r="K17" s="139"/>
      <c r="L17" s="139"/>
      <c r="M17" s="139">
        <v>10901892</v>
      </c>
      <c r="N17" s="139"/>
      <c r="O17" s="139">
        <f t="shared" si="4"/>
        <v>139530488</v>
      </c>
      <c r="P17" s="140">
        <f t="shared" si="2"/>
        <v>0.56107044000210027</v>
      </c>
    </row>
    <row r="18" spans="1:16" x14ac:dyDescent="0.25">
      <c r="A18" s="213"/>
      <c r="B18" s="191" t="s">
        <v>734</v>
      </c>
      <c r="C18" s="139">
        <v>1104618917</v>
      </c>
      <c r="D18" s="139">
        <v>893696517</v>
      </c>
      <c r="E18" s="246"/>
      <c r="F18" s="139"/>
      <c r="G18" s="139">
        <v>64297556.000000007</v>
      </c>
      <c r="H18" s="139">
        <v>870419322</v>
      </c>
      <c r="I18" s="138">
        <f t="shared" si="0"/>
        <v>1828413395</v>
      </c>
      <c r="J18" s="139">
        <v>432488150</v>
      </c>
      <c r="K18" s="139"/>
      <c r="L18" s="139"/>
      <c r="M18" s="139">
        <v>18059619</v>
      </c>
      <c r="N18" s="139">
        <v>442091470</v>
      </c>
      <c r="O18" s="139">
        <f t="shared" si="4"/>
        <v>892639239</v>
      </c>
      <c r="P18" s="140">
        <f t="shared" si="2"/>
        <v>0.48820427669203331</v>
      </c>
    </row>
    <row r="19" spans="1:16" x14ac:dyDescent="0.25">
      <c r="A19" s="213"/>
      <c r="B19" s="191" t="s">
        <v>735</v>
      </c>
      <c r="C19" s="139">
        <v>0</v>
      </c>
      <c r="D19" s="139"/>
      <c r="E19" s="246"/>
      <c r="F19" s="139"/>
      <c r="G19" s="139">
        <v>4078519</v>
      </c>
      <c r="H19" s="139"/>
      <c r="I19" s="138">
        <f t="shared" si="0"/>
        <v>4078519</v>
      </c>
      <c r="J19" s="139"/>
      <c r="K19" s="139"/>
      <c r="L19" s="139"/>
      <c r="M19" s="139">
        <v>2579595</v>
      </c>
      <c r="N19" s="139"/>
      <c r="O19" s="139">
        <f t="shared" si="4"/>
        <v>2579595</v>
      </c>
      <c r="P19" s="140">
        <f t="shared" si="2"/>
        <v>0.63248326169376679</v>
      </c>
    </row>
    <row r="20" spans="1:16" x14ac:dyDescent="0.25">
      <c r="A20" s="213"/>
      <c r="B20" s="191" t="s">
        <v>736</v>
      </c>
      <c r="C20" s="139">
        <v>1192932241</v>
      </c>
      <c r="D20" s="139">
        <v>1272127222</v>
      </c>
      <c r="E20" s="246"/>
      <c r="F20" s="139"/>
      <c r="G20" s="139">
        <v>113471599</v>
      </c>
      <c r="H20" s="139">
        <v>383874500</v>
      </c>
      <c r="I20" s="138">
        <f t="shared" si="0"/>
        <v>1769473321</v>
      </c>
      <c r="J20" s="139">
        <v>876224555</v>
      </c>
      <c r="K20" s="139"/>
      <c r="L20" s="139"/>
      <c r="M20" s="139">
        <v>14528331</v>
      </c>
      <c r="N20" s="139">
        <v>181937250</v>
      </c>
      <c r="O20" s="139">
        <f t="shared" si="4"/>
        <v>1072690136</v>
      </c>
      <c r="P20" s="140">
        <f t="shared" si="2"/>
        <v>0.60622001093171607</v>
      </c>
    </row>
    <row r="21" spans="1:16" x14ac:dyDescent="0.25">
      <c r="A21" s="213"/>
      <c r="B21" s="191" t="s">
        <v>737</v>
      </c>
      <c r="C21" s="139">
        <v>300847005</v>
      </c>
      <c r="D21" s="139">
        <v>297602421</v>
      </c>
      <c r="E21" s="246"/>
      <c r="F21" s="139"/>
      <c r="G21" s="139">
        <v>6894614</v>
      </c>
      <c r="H21" s="139"/>
      <c r="I21" s="138">
        <f t="shared" si="0"/>
        <v>304497035</v>
      </c>
      <c r="J21" s="139">
        <v>150185333</v>
      </c>
      <c r="K21" s="139"/>
      <c r="L21" s="139"/>
      <c r="M21" s="139">
        <v>5698915</v>
      </c>
      <c r="N21" s="139"/>
      <c r="O21" s="139">
        <f t="shared" si="4"/>
        <v>155884248</v>
      </c>
      <c r="P21" s="140">
        <f t="shared" si="2"/>
        <v>0.51194011790623839</v>
      </c>
    </row>
    <row r="22" spans="1:16" x14ac:dyDescent="0.25">
      <c r="A22" s="213"/>
      <c r="B22" s="191" t="s">
        <v>738</v>
      </c>
      <c r="C22" s="139">
        <v>383906013.79999995</v>
      </c>
      <c r="D22" s="139">
        <v>105674891</v>
      </c>
      <c r="E22" s="246"/>
      <c r="F22" s="139"/>
      <c r="G22" s="139">
        <v>393451</v>
      </c>
      <c r="H22" s="139">
        <v>310122624.62840003</v>
      </c>
      <c r="I22" s="138">
        <f t="shared" si="0"/>
        <v>416190966.62840003</v>
      </c>
      <c r="J22" s="139">
        <v>64441275</v>
      </c>
      <c r="K22" s="139"/>
      <c r="L22" s="139"/>
      <c r="M22" s="139">
        <v>373082</v>
      </c>
      <c r="N22" s="139">
        <v>44332672</v>
      </c>
      <c r="O22" s="139">
        <f t="shared" si="4"/>
        <v>109147029</v>
      </c>
      <c r="P22" s="140">
        <f t="shared" si="2"/>
        <v>0.26225227780460919</v>
      </c>
    </row>
    <row r="23" spans="1:16" x14ac:dyDescent="0.25">
      <c r="A23" s="213"/>
      <c r="B23" s="191" t="s">
        <v>739</v>
      </c>
      <c r="C23" s="139">
        <v>5144816660</v>
      </c>
      <c r="D23" s="139">
        <v>695136500</v>
      </c>
      <c r="E23" s="246">
        <v>81196647</v>
      </c>
      <c r="F23" s="139"/>
      <c r="G23" s="139">
        <v>2368834493</v>
      </c>
      <c r="H23" s="139">
        <v>2390113063</v>
      </c>
      <c r="I23" s="138">
        <f t="shared" si="0"/>
        <v>5535280703</v>
      </c>
      <c r="J23" s="139">
        <v>415039958</v>
      </c>
      <c r="K23" s="139">
        <v>15525208</v>
      </c>
      <c r="L23" s="139"/>
      <c r="M23" s="139">
        <v>224834088</v>
      </c>
      <c r="N23" s="139">
        <v>419619301</v>
      </c>
      <c r="O23" s="139">
        <f t="shared" si="4"/>
        <v>1075018555</v>
      </c>
      <c r="P23" s="140">
        <f t="shared" si="2"/>
        <v>0.1942121118477991</v>
      </c>
    </row>
    <row r="24" spans="1:16" x14ac:dyDescent="0.25">
      <c r="A24" s="213"/>
      <c r="B24" s="191" t="s">
        <v>740</v>
      </c>
      <c r="C24" s="139">
        <v>384734848</v>
      </c>
      <c r="D24" s="139">
        <v>336056188</v>
      </c>
      <c r="E24" s="246"/>
      <c r="F24" s="139"/>
      <c r="G24" s="139">
        <v>102551485</v>
      </c>
      <c r="H24" s="139"/>
      <c r="I24" s="138">
        <f t="shared" si="0"/>
        <v>438607673</v>
      </c>
      <c r="J24" s="139">
        <v>180042195</v>
      </c>
      <c r="K24" s="139"/>
      <c r="L24" s="139"/>
      <c r="M24" s="139">
        <v>42583301</v>
      </c>
      <c r="N24" s="139"/>
      <c r="O24" s="139">
        <f t="shared" si="4"/>
        <v>222625496</v>
      </c>
      <c r="P24" s="140">
        <f t="shared" si="2"/>
        <v>0.50757319058574701</v>
      </c>
    </row>
    <row r="25" spans="1:16" x14ac:dyDescent="0.25">
      <c r="A25" s="213"/>
      <c r="B25" s="191" t="s">
        <v>741</v>
      </c>
      <c r="C25" s="139">
        <v>1196320658.7684</v>
      </c>
      <c r="D25" s="139">
        <v>547607412</v>
      </c>
      <c r="E25" s="246"/>
      <c r="F25" s="139"/>
      <c r="G25" s="139">
        <v>326407760.91840005</v>
      </c>
      <c r="H25" s="139">
        <v>450964213</v>
      </c>
      <c r="I25" s="138">
        <f t="shared" si="0"/>
        <v>1324979385.9184</v>
      </c>
      <c r="J25" s="139">
        <v>457545015</v>
      </c>
      <c r="K25" s="139"/>
      <c r="L25" s="139"/>
      <c r="M25" s="139">
        <v>58291337</v>
      </c>
      <c r="N25" s="139">
        <v>133112372</v>
      </c>
      <c r="O25" s="139">
        <f t="shared" si="4"/>
        <v>648948724</v>
      </c>
      <c r="P25" s="140">
        <f t="shared" si="2"/>
        <v>0.48978024178858132</v>
      </c>
    </row>
    <row r="26" spans="1:16" x14ac:dyDescent="0.25">
      <c r="A26" s="213"/>
      <c r="B26" s="191" t="s">
        <v>742</v>
      </c>
      <c r="C26" s="139">
        <v>592613269.27639997</v>
      </c>
      <c r="D26" s="139">
        <v>253234171</v>
      </c>
      <c r="E26" s="246"/>
      <c r="F26" s="139"/>
      <c r="G26" s="139">
        <v>125270662</v>
      </c>
      <c r="H26" s="139">
        <v>339379098.27639997</v>
      </c>
      <c r="I26" s="138">
        <f t="shared" si="0"/>
        <v>717883931.27639997</v>
      </c>
      <c r="J26" s="139">
        <v>158683260</v>
      </c>
      <c r="K26" s="139"/>
      <c r="L26" s="139"/>
      <c r="M26" s="139">
        <v>39182820</v>
      </c>
      <c r="N26" s="139">
        <v>169766517</v>
      </c>
      <c r="O26" s="139">
        <f t="shared" si="4"/>
        <v>367632597</v>
      </c>
      <c r="P26" s="140">
        <f t="shared" si="2"/>
        <v>0.51210590038747361</v>
      </c>
    </row>
    <row r="27" spans="1:16" x14ac:dyDescent="0.25">
      <c r="A27" s="213"/>
      <c r="B27" s="191" t="s">
        <v>743</v>
      </c>
      <c r="C27" s="139">
        <v>1500498389.8249998</v>
      </c>
      <c r="D27" s="139">
        <v>917091285</v>
      </c>
      <c r="E27" s="246"/>
      <c r="F27" s="139">
        <v>179991751</v>
      </c>
      <c r="G27" s="139">
        <v>87164183.064999998</v>
      </c>
      <c r="H27" s="139">
        <v>704071707.94000006</v>
      </c>
      <c r="I27" s="138">
        <f t="shared" si="0"/>
        <v>1888318927.0050001</v>
      </c>
      <c r="J27" s="139">
        <v>480431329</v>
      </c>
      <c r="K27" s="139"/>
      <c r="L27" s="139">
        <v>46274281</v>
      </c>
      <c r="M27" s="139">
        <v>39690117</v>
      </c>
      <c r="N27" s="139">
        <v>140675497</v>
      </c>
      <c r="O27" s="139">
        <f t="shared" si="4"/>
        <v>707071224</v>
      </c>
      <c r="P27" s="140">
        <f t="shared" si="2"/>
        <v>0.37444481114292605</v>
      </c>
    </row>
    <row r="28" spans="1:16" s="244" customFormat="1" x14ac:dyDescent="0.25">
      <c r="A28" s="224" t="s">
        <v>744</v>
      </c>
      <c r="B28" s="247"/>
      <c r="C28" s="151">
        <f>SUM(C14:C27)</f>
        <v>13028233834.6698</v>
      </c>
      <c r="D28" s="151">
        <f t="shared" ref="D28:O28" si="5">SUM(D14:D27)</f>
        <v>6117827639</v>
      </c>
      <c r="E28" s="151">
        <f t="shared" si="5"/>
        <v>83196647</v>
      </c>
      <c r="F28" s="151">
        <f t="shared" si="5"/>
        <v>179991751</v>
      </c>
      <c r="G28" s="151">
        <f t="shared" si="5"/>
        <v>3224328656.9833999</v>
      </c>
      <c r="H28" s="151">
        <f t="shared" si="5"/>
        <v>5870789328.844799</v>
      </c>
      <c r="I28" s="145">
        <f t="shared" si="5"/>
        <v>15476134022.828197</v>
      </c>
      <c r="J28" s="151">
        <f t="shared" si="5"/>
        <v>3635407666</v>
      </c>
      <c r="K28" s="151">
        <f t="shared" si="5"/>
        <v>15525208</v>
      </c>
      <c r="L28" s="151">
        <f t="shared" si="5"/>
        <v>46274281</v>
      </c>
      <c r="M28" s="151">
        <f t="shared" si="5"/>
        <v>462699155</v>
      </c>
      <c r="N28" s="151">
        <f t="shared" si="5"/>
        <v>1650498576</v>
      </c>
      <c r="O28" s="151">
        <f t="shared" si="5"/>
        <v>5810404886</v>
      </c>
      <c r="P28" s="243">
        <f t="shared" si="2"/>
        <v>0.37544291600404306</v>
      </c>
    </row>
    <row r="29" spans="1:16" x14ac:dyDescent="0.25">
      <c r="A29" s="245" t="s">
        <v>745</v>
      </c>
      <c r="B29" s="191" t="s">
        <v>746</v>
      </c>
      <c r="C29" s="139">
        <v>10044089130</v>
      </c>
      <c r="D29" s="139">
        <v>9332625809</v>
      </c>
      <c r="E29" s="139"/>
      <c r="F29" s="139"/>
      <c r="G29" s="139">
        <v>900723054.97000003</v>
      </c>
      <c r="H29" s="139">
        <v>270326584.736</v>
      </c>
      <c r="I29" s="138">
        <f t="shared" si="0"/>
        <v>10503675448.705999</v>
      </c>
      <c r="J29" s="139">
        <v>6554859367</v>
      </c>
      <c r="K29" s="139"/>
      <c r="L29" s="139"/>
      <c r="M29" s="139">
        <v>372948780</v>
      </c>
      <c r="N29" s="139">
        <v>82678217</v>
      </c>
      <c r="O29" s="139">
        <f t="shared" ref="O29:O34" si="6">SUM(J29:N29)</f>
        <v>7010486364</v>
      </c>
      <c r="P29" s="140">
        <f t="shared" si="2"/>
        <v>0.66743173836960634</v>
      </c>
    </row>
    <row r="30" spans="1:16" x14ac:dyDescent="0.25">
      <c r="A30" s="213"/>
      <c r="B30" s="191" t="s">
        <v>747</v>
      </c>
      <c r="C30" s="139">
        <v>7005153620.8060007</v>
      </c>
      <c r="D30" s="139">
        <v>6344097101</v>
      </c>
      <c r="E30" s="139"/>
      <c r="F30" s="139"/>
      <c r="G30" s="139">
        <v>545862207.01999998</v>
      </c>
      <c r="H30" s="139">
        <v>344637182.78600007</v>
      </c>
      <c r="I30" s="138">
        <f t="shared" si="0"/>
        <v>7234596490.8060007</v>
      </c>
      <c r="J30" s="139">
        <v>3711592025</v>
      </c>
      <c r="K30" s="139"/>
      <c r="L30" s="139"/>
      <c r="M30" s="139">
        <v>123761675</v>
      </c>
      <c r="N30" s="139">
        <v>61394235</v>
      </c>
      <c r="O30" s="139">
        <f t="shared" si="6"/>
        <v>3896747935</v>
      </c>
      <c r="P30" s="140">
        <f t="shared" si="2"/>
        <v>0.53862685223040907</v>
      </c>
    </row>
    <row r="31" spans="1:16" x14ac:dyDescent="0.25">
      <c r="A31" s="213"/>
      <c r="B31" s="191" t="s">
        <v>748</v>
      </c>
      <c r="C31" s="139">
        <v>15321909794</v>
      </c>
      <c r="D31" s="139">
        <v>14795425795</v>
      </c>
      <c r="E31" s="139">
        <v>271569822</v>
      </c>
      <c r="F31" s="139"/>
      <c r="G31" s="139">
        <v>91817572</v>
      </c>
      <c r="H31" s="139"/>
      <c r="I31" s="138">
        <f t="shared" si="0"/>
        <v>15158813189</v>
      </c>
      <c r="J31" s="139">
        <v>8960717807</v>
      </c>
      <c r="K31" s="139">
        <v>173517297</v>
      </c>
      <c r="L31" s="139"/>
      <c r="M31" s="139">
        <v>64709499</v>
      </c>
      <c r="N31" s="139"/>
      <c r="O31" s="139">
        <f t="shared" si="6"/>
        <v>9198944603</v>
      </c>
      <c r="P31" s="140">
        <f t="shared" si="2"/>
        <v>0.60683804782786155</v>
      </c>
    </row>
    <row r="32" spans="1:16" x14ac:dyDescent="0.25">
      <c r="A32" s="213"/>
      <c r="B32" s="191" t="s">
        <v>749</v>
      </c>
      <c r="C32" s="139">
        <v>5435674337.7672005</v>
      </c>
      <c r="D32" s="139">
        <v>5072631715</v>
      </c>
      <c r="E32" s="139"/>
      <c r="F32" s="139"/>
      <c r="G32" s="139">
        <v>57841998</v>
      </c>
      <c r="H32" s="139">
        <v>334839942.76719993</v>
      </c>
      <c r="I32" s="138">
        <f t="shared" si="0"/>
        <v>5465313655.7671995</v>
      </c>
      <c r="J32" s="139">
        <v>3772163614</v>
      </c>
      <c r="K32" s="139"/>
      <c r="L32" s="139"/>
      <c r="M32" s="139">
        <v>17174233</v>
      </c>
      <c r="N32" s="139">
        <v>30902071</v>
      </c>
      <c r="O32" s="139">
        <f t="shared" si="6"/>
        <v>3820239918</v>
      </c>
      <c r="P32" s="140">
        <f t="shared" si="2"/>
        <v>0.69899737848874288</v>
      </c>
    </row>
    <row r="33" spans="1:16" x14ac:dyDescent="0.25">
      <c r="A33" s="213"/>
      <c r="B33" s="191" t="s">
        <v>750</v>
      </c>
      <c r="C33" s="139">
        <v>75852977</v>
      </c>
      <c r="D33" s="139">
        <v>74516649</v>
      </c>
      <c r="E33" s="139"/>
      <c r="F33" s="139"/>
      <c r="G33" s="139">
        <v>44068029</v>
      </c>
      <c r="H33" s="139"/>
      <c r="I33" s="138">
        <f t="shared" si="0"/>
        <v>118584678</v>
      </c>
      <c r="J33" s="139">
        <v>20854308</v>
      </c>
      <c r="K33" s="139"/>
      <c r="L33" s="139"/>
      <c r="M33" s="139">
        <v>17859629</v>
      </c>
      <c r="N33" s="139"/>
      <c r="O33" s="139">
        <f t="shared" si="6"/>
        <v>38713937</v>
      </c>
      <c r="P33" s="140">
        <f t="shared" si="2"/>
        <v>0.32646660304630587</v>
      </c>
    </row>
    <row r="34" spans="1:16" x14ac:dyDescent="0.25">
      <c r="A34" s="213"/>
      <c r="B34" s="191" t="s">
        <v>751</v>
      </c>
      <c r="C34" s="139">
        <v>11347746159</v>
      </c>
      <c r="D34" s="139">
        <v>10762376971</v>
      </c>
      <c r="E34" s="139">
        <v>38000000</v>
      </c>
      <c r="F34" s="139"/>
      <c r="G34" s="139">
        <v>515722782</v>
      </c>
      <c r="H34" s="139">
        <v>194130234.96880001</v>
      </c>
      <c r="I34" s="138">
        <f t="shared" si="0"/>
        <v>11510229987.9688</v>
      </c>
      <c r="J34" s="139">
        <v>8009375973</v>
      </c>
      <c r="K34" s="139">
        <v>100297</v>
      </c>
      <c r="L34" s="139"/>
      <c r="M34" s="139">
        <v>137817363</v>
      </c>
      <c r="N34" s="139">
        <v>92411292</v>
      </c>
      <c r="O34" s="139">
        <f t="shared" si="6"/>
        <v>8239704925</v>
      </c>
      <c r="P34" s="140">
        <f t="shared" si="2"/>
        <v>0.71585927766974655</v>
      </c>
    </row>
    <row r="35" spans="1:16" s="244" customFormat="1" x14ac:dyDescent="0.25">
      <c r="A35" s="224" t="s">
        <v>752</v>
      </c>
      <c r="B35" s="247"/>
      <c r="C35" s="151">
        <f t="shared" ref="C35:O35" si="7">SUM(C29:C34)</f>
        <v>49230426018.573196</v>
      </c>
      <c r="D35" s="151">
        <f t="shared" si="7"/>
        <v>46381674040</v>
      </c>
      <c r="E35" s="151">
        <f t="shared" si="7"/>
        <v>309569822</v>
      </c>
      <c r="F35" s="151">
        <f t="shared" si="7"/>
        <v>0</v>
      </c>
      <c r="G35" s="151">
        <f t="shared" si="7"/>
        <v>2156035642.9899998</v>
      </c>
      <c r="H35" s="151">
        <f t="shared" si="7"/>
        <v>1143933945.2580001</v>
      </c>
      <c r="I35" s="145">
        <f t="shared" si="7"/>
        <v>49991213450.248001</v>
      </c>
      <c r="J35" s="151">
        <f t="shared" si="7"/>
        <v>31029563094</v>
      </c>
      <c r="K35" s="151">
        <f t="shared" si="7"/>
        <v>173617594</v>
      </c>
      <c r="L35" s="151">
        <f t="shared" si="7"/>
        <v>0</v>
      </c>
      <c r="M35" s="151">
        <f t="shared" si="7"/>
        <v>734271179</v>
      </c>
      <c r="N35" s="151">
        <f t="shared" si="7"/>
        <v>267385815</v>
      </c>
      <c r="O35" s="151">
        <f t="shared" si="7"/>
        <v>32204837682</v>
      </c>
      <c r="P35" s="243">
        <f t="shared" si="2"/>
        <v>0.64420996129751351</v>
      </c>
    </row>
    <row r="36" spans="1:16" s="155" customFormat="1" x14ac:dyDescent="0.25">
      <c r="A36" s="248" t="s">
        <v>753</v>
      </c>
      <c r="B36" s="187" t="s">
        <v>754</v>
      </c>
      <c r="C36" s="138">
        <v>43823515</v>
      </c>
      <c r="D36" s="138">
        <v>39581201</v>
      </c>
      <c r="E36" s="138"/>
      <c r="F36" s="138"/>
      <c r="G36" s="138">
        <v>5793504</v>
      </c>
      <c r="H36" s="138"/>
      <c r="I36" s="138">
        <f t="shared" si="0"/>
        <v>45374705</v>
      </c>
      <c r="J36" s="138">
        <v>26762326</v>
      </c>
      <c r="K36" s="138"/>
      <c r="L36" s="138"/>
      <c r="M36" s="138">
        <v>0</v>
      </c>
      <c r="N36" s="138"/>
      <c r="O36" s="138">
        <f t="shared" ref="O36:O41" si="8">SUM(J36:N36)</f>
        <v>26762326</v>
      </c>
      <c r="P36" s="147">
        <f t="shared" si="2"/>
        <v>0.58980716238265352</v>
      </c>
    </row>
    <row r="37" spans="1:16" x14ac:dyDescent="0.25">
      <c r="A37" s="213"/>
      <c r="B37" s="191" t="s">
        <v>755</v>
      </c>
      <c r="C37" s="139">
        <v>1480301561</v>
      </c>
      <c r="D37" s="139">
        <v>1456151561</v>
      </c>
      <c r="E37" s="139"/>
      <c r="F37" s="139"/>
      <c r="G37" s="139">
        <v>19752181</v>
      </c>
      <c r="H37" s="139"/>
      <c r="I37" s="138">
        <f t="shared" si="0"/>
        <v>1475903742</v>
      </c>
      <c r="J37" s="139">
        <v>118360020</v>
      </c>
      <c r="K37" s="139"/>
      <c r="L37" s="139"/>
      <c r="M37" s="139">
        <v>0</v>
      </c>
      <c r="N37" s="139"/>
      <c r="O37" s="139">
        <f t="shared" si="8"/>
        <v>118360020</v>
      </c>
      <c r="P37" s="140">
        <f t="shared" si="2"/>
        <v>8.0194945396378031E-2</v>
      </c>
    </row>
    <row r="38" spans="1:16" x14ac:dyDescent="0.25">
      <c r="A38" s="213"/>
      <c r="B38" s="191" t="s">
        <v>756</v>
      </c>
      <c r="C38" s="139">
        <v>1725079969</v>
      </c>
      <c r="D38" s="139">
        <v>1726923028</v>
      </c>
      <c r="E38" s="139"/>
      <c r="F38" s="139"/>
      <c r="G38" s="139">
        <v>12220915</v>
      </c>
      <c r="H38" s="139"/>
      <c r="I38" s="138">
        <f t="shared" si="0"/>
        <v>1739143943</v>
      </c>
      <c r="J38" s="139">
        <v>1051056830</v>
      </c>
      <c r="K38" s="139"/>
      <c r="L38" s="139"/>
      <c r="M38" s="139">
        <v>0</v>
      </c>
      <c r="N38" s="139"/>
      <c r="O38" s="139">
        <f t="shared" si="8"/>
        <v>1051056830</v>
      </c>
      <c r="P38" s="140">
        <f t="shared" si="2"/>
        <v>0.60435298310440078</v>
      </c>
    </row>
    <row r="39" spans="1:16" x14ac:dyDescent="0.25">
      <c r="A39" s="213"/>
      <c r="B39" s="191" t="s">
        <v>757</v>
      </c>
      <c r="C39" s="139">
        <v>2344182376</v>
      </c>
      <c r="D39" s="139">
        <v>1910355727</v>
      </c>
      <c r="E39" s="139">
        <v>434102421</v>
      </c>
      <c r="F39" s="139"/>
      <c r="G39" s="139">
        <v>20762901</v>
      </c>
      <c r="H39" s="139"/>
      <c r="I39" s="138">
        <f t="shared" si="0"/>
        <v>2365221049</v>
      </c>
      <c r="J39" s="139">
        <v>1105043944</v>
      </c>
      <c r="K39" s="139">
        <v>169262334</v>
      </c>
      <c r="L39" s="139"/>
      <c r="M39" s="139">
        <v>9739745</v>
      </c>
      <c r="N39" s="139"/>
      <c r="O39" s="139">
        <f t="shared" si="8"/>
        <v>1284046023</v>
      </c>
      <c r="P39" s="140">
        <f t="shared" si="2"/>
        <v>0.54288626576483678</v>
      </c>
    </row>
    <row r="40" spans="1:16" x14ac:dyDescent="0.25">
      <c r="A40" s="213"/>
      <c r="B40" s="191" t="s">
        <v>758</v>
      </c>
      <c r="C40" s="139">
        <v>968923568.39999986</v>
      </c>
      <c r="D40" s="139">
        <v>381062552</v>
      </c>
      <c r="E40" s="139"/>
      <c r="F40" s="139"/>
      <c r="G40" s="139">
        <v>130917803.265</v>
      </c>
      <c r="H40" s="139">
        <v>743125389.39999998</v>
      </c>
      <c r="I40" s="138">
        <f t="shared" si="0"/>
        <v>1255105744.665</v>
      </c>
      <c r="J40" s="139">
        <v>129545983</v>
      </c>
      <c r="K40" s="139"/>
      <c r="L40" s="139"/>
      <c r="M40" s="139">
        <v>41368926</v>
      </c>
      <c r="N40" s="139">
        <v>253504905</v>
      </c>
      <c r="O40" s="139">
        <f t="shared" si="8"/>
        <v>424419814</v>
      </c>
      <c r="P40" s="140">
        <f t="shared" si="2"/>
        <v>0.33815462625683529</v>
      </c>
    </row>
    <row r="41" spans="1:16" x14ac:dyDescent="0.25">
      <c r="A41" s="213"/>
      <c r="B41" s="187" t="s">
        <v>759</v>
      </c>
      <c r="C41" s="139">
        <v>5217434915</v>
      </c>
      <c r="D41" s="139">
        <v>5078421838</v>
      </c>
      <c r="E41" s="139">
        <v>137977051</v>
      </c>
      <c r="F41" s="139"/>
      <c r="G41" s="139">
        <v>26421440</v>
      </c>
      <c r="H41" s="139">
        <v>18245608</v>
      </c>
      <c r="I41" s="138">
        <f t="shared" si="0"/>
        <v>5261065937</v>
      </c>
      <c r="J41" s="139">
        <v>3478539886</v>
      </c>
      <c r="K41" s="139">
        <v>6729658</v>
      </c>
      <c r="L41" s="139"/>
      <c r="M41" s="139">
        <v>0</v>
      </c>
      <c r="N41" s="139">
        <v>18308.620000000003</v>
      </c>
      <c r="O41" s="139">
        <f t="shared" si="8"/>
        <v>3485287852.6199999</v>
      </c>
      <c r="P41" s="140">
        <f t="shared" si="2"/>
        <v>0.66246800446059495</v>
      </c>
    </row>
    <row r="42" spans="1:16" s="244" customFormat="1" x14ac:dyDescent="0.25">
      <c r="A42" s="224" t="s">
        <v>760</v>
      </c>
      <c r="B42" s="247"/>
      <c r="C42" s="151">
        <f>SUM(C36:C41)</f>
        <v>11779745904.4</v>
      </c>
      <c r="D42" s="151">
        <f t="shared" ref="D42:O42" si="9">SUM(D36:D41)</f>
        <v>10592495907</v>
      </c>
      <c r="E42" s="151">
        <f t="shared" si="9"/>
        <v>572079472</v>
      </c>
      <c r="F42" s="151">
        <f t="shared" si="9"/>
        <v>0</v>
      </c>
      <c r="G42" s="151">
        <f t="shared" si="9"/>
        <v>215868744.26499999</v>
      </c>
      <c r="H42" s="151">
        <f t="shared" si="9"/>
        <v>761370997.39999998</v>
      </c>
      <c r="I42" s="145">
        <f t="shared" si="9"/>
        <v>12141815120.665001</v>
      </c>
      <c r="J42" s="151">
        <f t="shared" si="9"/>
        <v>5909308989</v>
      </c>
      <c r="K42" s="151">
        <f t="shared" si="9"/>
        <v>175991992</v>
      </c>
      <c r="L42" s="151">
        <f t="shared" si="9"/>
        <v>0</v>
      </c>
      <c r="M42" s="151">
        <f t="shared" si="9"/>
        <v>51108671</v>
      </c>
      <c r="N42" s="151">
        <f t="shared" si="9"/>
        <v>253523213.62</v>
      </c>
      <c r="O42" s="151">
        <f t="shared" si="9"/>
        <v>6389932865.6199999</v>
      </c>
      <c r="P42" s="243">
        <f t="shared" si="2"/>
        <v>0.52627492694601552</v>
      </c>
    </row>
    <row r="43" spans="1:16" s="155" customFormat="1" x14ac:dyDescent="0.25">
      <c r="A43" s="249" t="s">
        <v>560</v>
      </c>
      <c r="B43" s="250"/>
      <c r="C43" s="251"/>
      <c r="D43" s="251"/>
      <c r="E43" s="251"/>
      <c r="F43" s="138"/>
      <c r="G43" s="251"/>
      <c r="H43" s="251"/>
      <c r="I43" s="251"/>
      <c r="J43" s="251"/>
      <c r="K43" s="251"/>
      <c r="L43" s="251"/>
      <c r="M43" s="251"/>
      <c r="N43" s="251"/>
      <c r="O43" s="251">
        <v>677603131</v>
      </c>
      <c r="P43" s="252"/>
    </row>
    <row r="44" spans="1:16" x14ac:dyDescent="0.25">
      <c r="A44" s="253" t="s">
        <v>7</v>
      </c>
      <c r="B44" s="254"/>
      <c r="C44" s="255">
        <f>SUM(C42,C35,C28,C13)</f>
        <v>78011667331.643005</v>
      </c>
      <c r="D44" s="255">
        <f t="shared" ref="D44:N44" si="10">SUM(D42,D35,D28,D13)</f>
        <v>64431973750</v>
      </c>
      <c r="E44" s="255">
        <f t="shared" si="10"/>
        <v>964845941</v>
      </c>
      <c r="F44" s="255">
        <f t="shared" si="10"/>
        <v>179991751</v>
      </c>
      <c r="G44" s="255">
        <f t="shared" si="10"/>
        <v>6422297152.2383995</v>
      </c>
      <c r="H44" s="255">
        <f t="shared" si="10"/>
        <v>9644926407.5028</v>
      </c>
      <c r="I44" s="255">
        <f t="shared" si="10"/>
        <v>81644035001.741196</v>
      </c>
      <c r="J44" s="255">
        <f t="shared" si="10"/>
        <v>41116001642</v>
      </c>
      <c r="K44" s="255">
        <f t="shared" si="10"/>
        <v>365134794</v>
      </c>
      <c r="L44" s="255">
        <f t="shared" si="10"/>
        <v>46274281</v>
      </c>
      <c r="M44" s="255">
        <f t="shared" si="10"/>
        <v>1354178705</v>
      </c>
      <c r="N44" s="255">
        <f t="shared" si="10"/>
        <v>2217739053.6199999</v>
      </c>
      <c r="O44" s="255">
        <f>SUM(O42,O35,O28,O13,O43)</f>
        <v>45776931606.620003</v>
      </c>
      <c r="P44" s="230">
        <f t="shared" si="2"/>
        <v>0.56068923596982601</v>
      </c>
    </row>
  </sheetData>
  <mergeCells count="19">
    <mergeCell ref="N7:N8"/>
    <mergeCell ref="O7:O8"/>
    <mergeCell ref="A43:B43"/>
    <mergeCell ref="H7:H8"/>
    <mergeCell ref="I7:I8"/>
    <mergeCell ref="J7:J8"/>
    <mergeCell ref="K7:K8"/>
    <mergeCell ref="L7:L8"/>
    <mergeCell ref="M7:M8"/>
    <mergeCell ref="A1:B5"/>
    <mergeCell ref="A6:B8"/>
    <mergeCell ref="C6:C8"/>
    <mergeCell ref="D6:I6"/>
    <mergeCell ref="J6:O6"/>
    <mergeCell ref="P6:P8"/>
    <mergeCell ref="D7:D8"/>
    <mergeCell ref="E7:E8"/>
    <mergeCell ref="F7:F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Width="0" orientation="landscape" r:id="rId1"/>
  <colBreaks count="1" manualBreakCount="1">
    <brk id="9" max="44" man="1"/>
  </colBreaks>
  <ignoredErrors>
    <ignoredError sqref="I10:P4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zoomScaleNormal="100" workbookViewId="0">
      <selection activeCell="F2" sqref="F2"/>
    </sheetView>
  </sheetViews>
  <sheetFormatPr defaultColWidth="8.5703125" defaultRowHeight="15" x14ac:dyDescent="0.25"/>
  <cols>
    <col min="1" max="1" width="77.28515625" bestFit="1" customWidth="1"/>
    <col min="2" max="14" width="16.7109375" customWidth="1"/>
    <col min="15" max="15" width="13.85546875" customWidth="1"/>
    <col min="16" max="19" width="8.5703125" customWidth="1"/>
  </cols>
  <sheetData>
    <row r="1" spans="1:32" s="128" customFormat="1" ht="14.45" customHeight="1" x14ac:dyDescent="0.25">
      <c r="A1" s="256"/>
      <c r="B1" s="256"/>
      <c r="C1" s="256"/>
      <c r="D1" s="256"/>
      <c r="E1" s="256"/>
      <c r="F1" s="256"/>
      <c r="G1" s="256"/>
      <c r="H1" s="256" t="s">
        <v>761</v>
      </c>
    </row>
    <row r="2" spans="1:32" s="128" customFormat="1" ht="14.45" customHeight="1" x14ac:dyDescent="0.25">
      <c r="A2" s="256"/>
      <c r="B2" s="256"/>
      <c r="C2" s="256"/>
      <c r="D2" s="256"/>
      <c r="E2" s="256"/>
      <c r="F2" s="256"/>
      <c r="G2" s="256"/>
      <c r="H2" s="256"/>
    </row>
    <row r="3" spans="1:32" s="128" customFormat="1" ht="14.45" customHeight="1" x14ac:dyDescent="0.25">
      <c r="A3" s="256"/>
      <c r="B3" s="256"/>
      <c r="C3" s="256"/>
      <c r="D3" s="256"/>
      <c r="E3" s="256"/>
      <c r="F3" s="256"/>
      <c r="G3" s="256"/>
      <c r="H3" s="256"/>
    </row>
    <row r="4" spans="1:32" s="128" customFormat="1" ht="15" customHeight="1" x14ac:dyDescent="0.25">
      <c r="A4" s="256"/>
      <c r="B4" s="256"/>
      <c r="C4" s="256"/>
      <c r="D4" s="256"/>
      <c r="E4" s="256"/>
      <c r="F4" s="256"/>
      <c r="G4" s="256"/>
      <c r="H4" s="256"/>
    </row>
    <row r="5" spans="1:32" s="128" customFormat="1" ht="15" customHeight="1" x14ac:dyDescent="0.25">
      <c r="A5" s="256"/>
      <c r="B5" s="256"/>
      <c r="C5" s="256"/>
      <c r="D5" s="256"/>
      <c r="E5" s="256"/>
      <c r="F5" s="256"/>
      <c r="G5" s="256"/>
      <c r="H5" s="256"/>
    </row>
    <row r="6" spans="1:32" ht="7.5" customHeight="1" x14ac:dyDescent="0.25">
      <c r="A6" s="257"/>
      <c r="B6" s="257"/>
      <c r="C6" s="257"/>
      <c r="D6" s="257"/>
      <c r="E6" s="257"/>
      <c r="F6" s="257"/>
      <c r="G6" s="257"/>
      <c r="H6" s="257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</row>
    <row r="7" spans="1:32" ht="22.5" customHeight="1" x14ac:dyDescent="0.25">
      <c r="A7" s="258" t="s">
        <v>762</v>
      </c>
      <c r="B7" s="259" t="s">
        <v>763</v>
      </c>
      <c r="C7" s="15" t="s">
        <v>409</v>
      </c>
      <c r="D7" s="16"/>
      <c r="E7" s="16"/>
      <c r="F7" s="16"/>
      <c r="G7" s="16"/>
      <c r="H7" s="17"/>
      <c r="I7" s="260" t="s">
        <v>393</v>
      </c>
      <c r="J7" s="261"/>
      <c r="K7" s="261"/>
      <c r="L7" s="261"/>
      <c r="M7" s="261"/>
      <c r="N7" s="261"/>
      <c r="O7" s="262"/>
    </row>
    <row r="8" spans="1:32" ht="33" customHeight="1" x14ac:dyDescent="0.25">
      <c r="A8" s="263"/>
      <c r="B8" s="263"/>
      <c r="C8" s="259" t="s">
        <v>764</v>
      </c>
      <c r="D8" s="259" t="s">
        <v>765</v>
      </c>
      <c r="E8" s="259" t="s">
        <v>766</v>
      </c>
      <c r="F8" s="259" t="s">
        <v>767</v>
      </c>
      <c r="G8" s="259" t="s">
        <v>768</v>
      </c>
      <c r="H8" s="259" t="s">
        <v>769</v>
      </c>
      <c r="I8" s="259" t="s">
        <v>764</v>
      </c>
      <c r="J8" s="259" t="s">
        <v>765</v>
      </c>
      <c r="K8" s="259" t="s">
        <v>766</v>
      </c>
      <c r="L8" s="259" t="s">
        <v>767</v>
      </c>
      <c r="M8" s="259" t="s">
        <v>768</v>
      </c>
      <c r="N8" s="259" t="s">
        <v>770</v>
      </c>
      <c r="O8" s="259" t="s">
        <v>771</v>
      </c>
    </row>
    <row r="9" spans="1:32" ht="14.45" customHeight="1" x14ac:dyDescent="0.25">
      <c r="A9" s="264"/>
      <c r="B9" s="264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</row>
    <row r="10" spans="1:32" x14ac:dyDescent="0.25">
      <c r="A10" s="80" t="s">
        <v>772</v>
      </c>
      <c r="B10" s="81"/>
      <c r="C10" s="266"/>
      <c r="D10" s="266"/>
      <c r="E10" s="266"/>
      <c r="F10" s="266"/>
      <c r="G10" s="266"/>
      <c r="H10" s="267"/>
      <c r="I10" s="268"/>
      <c r="J10" s="266"/>
      <c r="K10" s="266"/>
      <c r="L10" s="266"/>
      <c r="M10" s="266"/>
      <c r="N10" s="266"/>
      <c r="O10" s="269"/>
    </row>
    <row r="11" spans="1:32" s="155" customFormat="1" x14ac:dyDescent="0.25">
      <c r="A11" s="137" t="s">
        <v>562</v>
      </c>
      <c r="B11" s="138">
        <v>228117974</v>
      </c>
      <c r="C11" s="138"/>
      <c r="D11" s="138">
        <v>228117974</v>
      </c>
      <c r="E11" s="138"/>
      <c r="F11" s="138"/>
      <c r="G11" s="138">
        <f>D11+E11+F11</f>
        <v>228117974</v>
      </c>
      <c r="H11" s="138">
        <f>+C11+D11+E11+F11</f>
        <v>228117974</v>
      </c>
      <c r="I11" s="138"/>
      <c r="J11" s="138">
        <v>169275502</v>
      </c>
      <c r="K11" s="138"/>
      <c r="L11" s="138"/>
      <c r="M11" s="138">
        <f>J11+K11+L11</f>
        <v>169275502</v>
      </c>
      <c r="N11" s="138">
        <f>+I11+J11+K11+L11</f>
        <v>169275502</v>
      </c>
      <c r="O11" s="147">
        <f t="shared" ref="O11:O43" si="0">+M11/G11</f>
        <v>0.74205245221053906</v>
      </c>
    </row>
    <row r="12" spans="1:32" s="155" customFormat="1" x14ac:dyDescent="0.25">
      <c r="A12" s="137" t="s">
        <v>563</v>
      </c>
      <c r="B12" s="138">
        <v>1057071423</v>
      </c>
      <c r="C12" s="138"/>
      <c r="D12" s="138">
        <v>187177024</v>
      </c>
      <c r="E12" s="138">
        <v>882115314</v>
      </c>
      <c r="F12" s="138"/>
      <c r="G12" s="138">
        <f t="shared" ref="G12:G41" si="1">D12+E12+F12</f>
        <v>1069292338</v>
      </c>
      <c r="H12" s="138">
        <f t="shared" ref="H12:H41" si="2">+C12+D12+E12+F12</f>
        <v>1069292338</v>
      </c>
      <c r="I12" s="138"/>
      <c r="J12" s="138">
        <v>85697747</v>
      </c>
      <c r="K12" s="138">
        <v>581340354</v>
      </c>
      <c r="L12" s="138"/>
      <c r="M12" s="138">
        <f t="shared" ref="M12:M41" si="3">J12+K12+L12</f>
        <v>667038101</v>
      </c>
      <c r="N12" s="138">
        <f t="shared" ref="N12:N41" si="4">+I12+J12+K12+L12</f>
        <v>667038101</v>
      </c>
      <c r="O12" s="147">
        <f t="shared" si="0"/>
        <v>0.62381266309980798</v>
      </c>
    </row>
    <row r="13" spans="1:32" s="155" customFormat="1" x14ac:dyDescent="0.25">
      <c r="A13" s="137" t="s">
        <v>564</v>
      </c>
      <c r="B13" s="138">
        <v>52273534</v>
      </c>
      <c r="C13" s="138"/>
      <c r="D13" s="138"/>
      <c r="E13" s="138">
        <v>52273534</v>
      </c>
      <c r="F13" s="138"/>
      <c r="G13" s="138">
        <f t="shared" si="1"/>
        <v>52273534</v>
      </c>
      <c r="H13" s="138">
        <f t="shared" si="2"/>
        <v>52273534</v>
      </c>
      <c r="I13" s="138"/>
      <c r="J13" s="138"/>
      <c r="K13" s="138">
        <v>32289440</v>
      </c>
      <c r="L13" s="138"/>
      <c r="M13" s="138">
        <f t="shared" si="3"/>
        <v>32289440</v>
      </c>
      <c r="N13" s="138">
        <f t="shared" si="4"/>
        <v>32289440</v>
      </c>
      <c r="O13" s="147">
        <f t="shared" si="0"/>
        <v>0.6177014930729573</v>
      </c>
    </row>
    <row r="14" spans="1:32" s="155" customFormat="1" x14ac:dyDescent="0.25">
      <c r="A14" s="137" t="s">
        <v>565</v>
      </c>
      <c r="B14" s="138">
        <v>56074098</v>
      </c>
      <c r="C14" s="138"/>
      <c r="D14" s="138">
        <v>58762098</v>
      </c>
      <c r="E14" s="138"/>
      <c r="F14" s="138"/>
      <c r="G14" s="138">
        <f t="shared" si="1"/>
        <v>58762098</v>
      </c>
      <c r="H14" s="138">
        <f t="shared" si="2"/>
        <v>58762098</v>
      </c>
      <c r="I14" s="138"/>
      <c r="J14" s="138">
        <v>39507080</v>
      </c>
      <c r="K14" s="138"/>
      <c r="L14" s="138"/>
      <c r="M14" s="138">
        <f t="shared" si="3"/>
        <v>39507080</v>
      </c>
      <c r="N14" s="138">
        <f t="shared" si="4"/>
        <v>39507080</v>
      </c>
      <c r="O14" s="147">
        <f t="shared" si="0"/>
        <v>0.67232248923447224</v>
      </c>
    </row>
    <row r="15" spans="1:32" s="155" customFormat="1" x14ac:dyDescent="0.25">
      <c r="A15" s="137" t="s">
        <v>566</v>
      </c>
      <c r="B15" s="138">
        <v>84701500</v>
      </c>
      <c r="C15" s="138"/>
      <c r="D15" s="138">
        <v>84701500</v>
      </c>
      <c r="E15" s="138"/>
      <c r="F15" s="138"/>
      <c r="G15" s="138">
        <f t="shared" si="1"/>
        <v>84701500</v>
      </c>
      <c r="H15" s="138">
        <f t="shared" si="2"/>
        <v>84701500</v>
      </c>
      <c r="I15" s="138"/>
      <c r="J15" s="138">
        <v>52768756</v>
      </c>
      <c r="K15" s="138"/>
      <c r="L15" s="138"/>
      <c r="M15" s="138">
        <f t="shared" si="3"/>
        <v>52768756</v>
      </c>
      <c r="N15" s="138">
        <f t="shared" si="4"/>
        <v>52768756</v>
      </c>
      <c r="O15" s="147">
        <f t="shared" si="0"/>
        <v>0.62299671198266859</v>
      </c>
    </row>
    <row r="16" spans="1:32" s="155" customFormat="1" x14ac:dyDescent="0.25">
      <c r="A16" s="137" t="s">
        <v>567</v>
      </c>
      <c r="B16" s="138">
        <v>265191743</v>
      </c>
      <c r="C16" s="138">
        <v>22147891</v>
      </c>
      <c r="D16" s="138">
        <v>10959014</v>
      </c>
      <c r="E16" s="138">
        <v>234886911</v>
      </c>
      <c r="F16" s="138"/>
      <c r="G16" s="138">
        <f t="shared" si="1"/>
        <v>245845925</v>
      </c>
      <c r="H16" s="138">
        <f t="shared" si="2"/>
        <v>267993816</v>
      </c>
      <c r="I16" s="138">
        <v>8836026</v>
      </c>
      <c r="J16" s="138">
        <v>3985652</v>
      </c>
      <c r="K16" s="138">
        <v>87661417</v>
      </c>
      <c r="L16" s="138"/>
      <c r="M16" s="138">
        <f t="shared" si="3"/>
        <v>91647069</v>
      </c>
      <c r="N16" s="138">
        <f t="shared" si="4"/>
        <v>100483095</v>
      </c>
      <c r="O16" s="147">
        <f t="shared" si="0"/>
        <v>0.37278254256197252</v>
      </c>
    </row>
    <row r="17" spans="1:15" s="155" customFormat="1" x14ac:dyDescent="0.25">
      <c r="A17" s="137" t="s">
        <v>569</v>
      </c>
      <c r="B17" s="138">
        <v>754254202</v>
      </c>
      <c r="C17" s="138">
        <v>8030487</v>
      </c>
      <c r="D17" s="138">
        <v>746223715</v>
      </c>
      <c r="E17" s="138"/>
      <c r="F17" s="138"/>
      <c r="G17" s="138">
        <f t="shared" si="1"/>
        <v>746223715</v>
      </c>
      <c r="H17" s="138">
        <f t="shared" si="2"/>
        <v>754254202</v>
      </c>
      <c r="I17" s="138">
        <v>5695481</v>
      </c>
      <c r="J17" s="138">
        <v>368784797</v>
      </c>
      <c r="K17" s="138"/>
      <c r="L17" s="138"/>
      <c r="M17" s="138">
        <f t="shared" si="3"/>
        <v>368784797</v>
      </c>
      <c r="N17" s="138">
        <f t="shared" si="4"/>
        <v>374480278</v>
      </c>
      <c r="O17" s="147">
        <f t="shared" si="0"/>
        <v>0.49420138972667199</v>
      </c>
    </row>
    <row r="18" spans="1:15" s="155" customFormat="1" x14ac:dyDescent="0.25">
      <c r="A18" s="137" t="s">
        <v>773</v>
      </c>
      <c r="B18" s="138">
        <v>390834320</v>
      </c>
      <c r="C18" s="138"/>
      <c r="D18" s="138">
        <v>390834320</v>
      </c>
      <c r="E18" s="138"/>
      <c r="F18" s="138"/>
      <c r="G18" s="138">
        <f t="shared" si="1"/>
        <v>390834320</v>
      </c>
      <c r="H18" s="138">
        <f t="shared" si="2"/>
        <v>390834320</v>
      </c>
      <c r="I18" s="138"/>
      <c r="J18" s="138">
        <v>245807877</v>
      </c>
      <c r="K18" s="138"/>
      <c r="L18" s="138"/>
      <c r="M18" s="138">
        <f t="shared" si="3"/>
        <v>245807877</v>
      </c>
      <c r="N18" s="138">
        <f t="shared" si="4"/>
        <v>245807877</v>
      </c>
      <c r="O18" s="147">
        <f t="shared" si="0"/>
        <v>0.62893114657893912</v>
      </c>
    </row>
    <row r="19" spans="1:15" s="155" customFormat="1" x14ac:dyDescent="0.25">
      <c r="A19" s="137" t="s">
        <v>572</v>
      </c>
      <c r="B19" s="138">
        <v>288790509</v>
      </c>
      <c r="C19" s="138"/>
      <c r="D19" s="138">
        <v>14091220</v>
      </c>
      <c r="E19" s="138"/>
      <c r="F19" s="138">
        <v>336381884</v>
      </c>
      <c r="G19" s="138">
        <f t="shared" si="1"/>
        <v>350473104</v>
      </c>
      <c r="H19" s="138">
        <f t="shared" si="2"/>
        <v>350473104</v>
      </c>
      <c r="I19" s="138"/>
      <c r="J19" s="138">
        <v>7607916</v>
      </c>
      <c r="K19" s="138"/>
      <c r="L19" s="138">
        <v>196167319</v>
      </c>
      <c r="M19" s="138">
        <f t="shared" si="3"/>
        <v>203775235</v>
      </c>
      <c r="N19" s="138">
        <f t="shared" si="4"/>
        <v>203775235</v>
      </c>
      <c r="O19" s="147">
        <f t="shared" si="0"/>
        <v>0.58142902457930123</v>
      </c>
    </row>
    <row r="20" spans="1:15" s="155" customFormat="1" x14ac:dyDescent="0.25">
      <c r="A20" s="137" t="s">
        <v>574</v>
      </c>
      <c r="B20" s="138">
        <v>15651340</v>
      </c>
      <c r="C20" s="138"/>
      <c r="D20" s="138">
        <v>7320000</v>
      </c>
      <c r="E20" s="138"/>
      <c r="F20" s="138">
        <v>7827608</v>
      </c>
      <c r="G20" s="138">
        <f t="shared" si="1"/>
        <v>15147608</v>
      </c>
      <c r="H20" s="138">
        <f t="shared" si="2"/>
        <v>15147608</v>
      </c>
      <c r="I20" s="138"/>
      <c r="J20" s="138">
        <v>5490000</v>
      </c>
      <c r="K20" s="138"/>
      <c r="L20" s="138">
        <v>4365426</v>
      </c>
      <c r="M20" s="138">
        <f t="shared" si="3"/>
        <v>9855426</v>
      </c>
      <c r="N20" s="138">
        <f t="shared" si="4"/>
        <v>9855426</v>
      </c>
      <c r="O20" s="147">
        <f t="shared" si="0"/>
        <v>0.65062589420058925</v>
      </c>
    </row>
    <row r="21" spans="1:15" s="155" customFormat="1" x14ac:dyDescent="0.25">
      <c r="A21" s="137" t="s">
        <v>576</v>
      </c>
      <c r="B21" s="138">
        <v>245938942</v>
      </c>
      <c r="C21" s="138">
        <v>9500000</v>
      </c>
      <c r="D21" s="138"/>
      <c r="E21" s="138"/>
      <c r="F21" s="138">
        <v>231868142</v>
      </c>
      <c r="G21" s="138">
        <f t="shared" si="1"/>
        <v>231868142</v>
      </c>
      <c r="H21" s="138">
        <f t="shared" si="2"/>
        <v>241368142</v>
      </c>
      <c r="I21" s="138">
        <v>0</v>
      </c>
      <c r="J21" s="138"/>
      <c r="K21" s="138"/>
      <c r="L21" s="138">
        <v>152234603</v>
      </c>
      <c r="M21" s="138">
        <f t="shared" si="3"/>
        <v>152234603</v>
      </c>
      <c r="N21" s="138">
        <f t="shared" si="4"/>
        <v>152234603</v>
      </c>
      <c r="O21" s="147">
        <f t="shared" si="0"/>
        <v>0.65655678993623889</v>
      </c>
    </row>
    <row r="22" spans="1:15" s="155" customFormat="1" x14ac:dyDescent="0.25">
      <c r="A22" s="137" t="s">
        <v>578</v>
      </c>
      <c r="B22" s="138">
        <v>482275665</v>
      </c>
      <c r="C22" s="138">
        <v>11000000</v>
      </c>
      <c r="D22" s="138">
        <v>245754116</v>
      </c>
      <c r="E22" s="138"/>
      <c r="F22" s="138">
        <v>243227185</v>
      </c>
      <c r="G22" s="138">
        <f t="shared" si="1"/>
        <v>488981301</v>
      </c>
      <c r="H22" s="138">
        <f t="shared" si="2"/>
        <v>499981301</v>
      </c>
      <c r="I22" s="138">
        <v>10860725</v>
      </c>
      <c r="J22" s="138">
        <v>117431792</v>
      </c>
      <c r="K22" s="138"/>
      <c r="L22" s="138">
        <v>139535959</v>
      </c>
      <c r="M22" s="138">
        <f t="shared" si="3"/>
        <v>256967751</v>
      </c>
      <c r="N22" s="138">
        <f t="shared" si="4"/>
        <v>267828476</v>
      </c>
      <c r="O22" s="147">
        <f t="shared" si="0"/>
        <v>0.52551651867767435</v>
      </c>
    </row>
    <row r="23" spans="1:15" s="155" customFormat="1" x14ac:dyDescent="0.25">
      <c r="A23" s="137" t="s">
        <v>579</v>
      </c>
      <c r="B23" s="138">
        <v>24688837215.476402</v>
      </c>
      <c r="C23" s="138">
        <v>15172448935.400002</v>
      </c>
      <c r="D23" s="138">
        <v>10179442979.139801</v>
      </c>
      <c r="E23" s="138">
        <v>387871754</v>
      </c>
      <c r="F23" s="138"/>
      <c r="G23" s="138">
        <f t="shared" si="1"/>
        <v>10567314733.139801</v>
      </c>
      <c r="H23" s="138">
        <f t="shared" si="2"/>
        <v>25739763668.539803</v>
      </c>
      <c r="I23" s="138">
        <v>9396771459</v>
      </c>
      <c r="J23" s="138">
        <v>7218544435</v>
      </c>
      <c r="K23" s="138">
        <v>208528686</v>
      </c>
      <c r="L23" s="138"/>
      <c r="M23" s="138">
        <f t="shared" si="3"/>
        <v>7427073121</v>
      </c>
      <c r="N23" s="138">
        <f t="shared" si="4"/>
        <v>16823844580</v>
      </c>
      <c r="O23" s="147">
        <f t="shared" si="0"/>
        <v>0.70283447673875044</v>
      </c>
    </row>
    <row r="24" spans="1:15" s="155" customFormat="1" x14ac:dyDescent="0.25">
      <c r="A24" s="137" t="s">
        <v>774</v>
      </c>
      <c r="B24" s="138">
        <v>571249968</v>
      </c>
      <c r="C24" s="138">
        <v>550795347</v>
      </c>
      <c r="D24" s="138">
        <v>34559507</v>
      </c>
      <c r="E24" s="138"/>
      <c r="F24" s="138"/>
      <c r="G24" s="138">
        <f t="shared" si="1"/>
        <v>34559507</v>
      </c>
      <c r="H24" s="138">
        <f t="shared" si="2"/>
        <v>585354854</v>
      </c>
      <c r="I24" s="138">
        <v>138674872</v>
      </c>
      <c r="J24" s="138">
        <v>16006769</v>
      </c>
      <c r="K24" s="138"/>
      <c r="L24" s="138"/>
      <c r="M24" s="138">
        <f t="shared" si="3"/>
        <v>16006769</v>
      </c>
      <c r="N24" s="138">
        <f t="shared" si="4"/>
        <v>154681641</v>
      </c>
      <c r="O24" s="147">
        <f t="shared" si="0"/>
        <v>0.4631654323078162</v>
      </c>
    </row>
    <row r="25" spans="1:15" s="155" customFormat="1" x14ac:dyDescent="0.25">
      <c r="A25" s="137" t="s">
        <v>775</v>
      </c>
      <c r="B25" s="138">
        <v>3258555576</v>
      </c>
      <c r="C25" s="138">
        <v>138797759</v>
      </c>
      <c r="D25" s="138">
        <v>960729059.96880019</v>
      </c>
      <c r="E25" s="138">
        <v>2025547467</v>
      </c>
      <c r="F25" s="138">
        <v>443827453</v>
      </c>
      <c r="G25" s="138">
        <f t="shared" si="1"/>
        <v>3430103979.9688001</v>
      </c>
      <c r="H25" s="138">
        <f t="shared" si="2"/>
        <v>3568901738.9688001</v>
      </c>
      <c r="I25" s="138">
        <v>93324893</v>
      </c>
      <c r="J25" s="138">
        <v>660817969</v>
      </c>
      <c r="K25" s="138">
        <v>1460506922</v>
      </c>
      <c r="L25" s="138">
        <v>206261431</v>
      </c>
      <c r="M25" s="138">
        <f t="shared" si="3"/>
        <v>2327586322</v>
      </c>
      <c r="N25" s="138">
        <f t="shared" si="4"/>
        <v>2420911215</v>
      </c>
      <c r="O25" s="147">
        <f t="shared" si="0"/>
        <v>0.67857602439829579</v>
      </c>
    </row>
    <row r="26" spans="1:15" s="155" customFormat="1" x14ac:dyDescent="0.25">
      <c r="A26" s="137" t="s">
        <v>583</v>
      </c>
      <c r="B26" s="138">
        <v>1466593607</v>
      </c>
      <c r="C26" s="138">
        <v>26421440</v>
      </c>
      <c r="D26" s="138">
        <v>1350201085</v>
      </c>
      <c r="E26" s="138">
        <v>149049648</v>
      </c>
      <c r="F26" s="138"/>
      <c r="G26" s="138">
        <f t="shared" si="1"/>
        <v>1499250733</v>
      </c>
      <c r="H26" s="138">
        <f t="shared" si="2"/>
        <v>1525672173</v>
      </c>
      <c r="I26" s="138">
        <v>0</v>
      </c>
      <c r="J26" s="138">
        <v>841005681.62</v>
      </c>
      <c r="K26" s="138">
        <v>7366245</v>
      </c>
      <c r="L26" s="138"/>
      <c r="M26" s="138">
        <f t="shared" si="3"/>
        <v>848371926.62</v>
      </c>
      <c r="N26" s="138">
        <f t="shared" si="4"/>
        <v>848371926.62</v>
      </c>
      <c r="O26" s="147">
        <f t="shared" si="0"/>
        <v>0.5658639398644203</v>
      </c>
    </row>
    <row r="27" spans="1:15" s="155" customFormat="1" x14ac:dyDescent="0.25">
      <c r="A27" s="137" t="s">
        <v>585</v>
      </c>
      <c r="B27" s="138">
        <v>55267465</v>
      </c>
      <c r="C27" s="138"/>
      <c r="D27" s="138">
        <v>57267465</v>
      </c>
      <c r="E27" s="138"/>
      <c r="F27" s="138"/>
      <c r="G27" s="138">
        <f t="shared" si="1"/>
        <v>57267465</v>
      </c>
      <c r="H27" s="138">
        <f t="shared" si="2"/>
        <v>57267465</v>
      </c>
      <c r="I27" s="138"/>
      <c r="J27" s="138">
        <v>22190491</v>
      </c>
      <c r="K27" s="138"/>
      <c r="L27" s="138"/>
      <c r="M27" s="138">
        <f t="shared" si="3"/>
        <v>22190491</v>
      </c>
      <c r="N27" s="138">
        <f t="shared" si="4"/>
        <v>22190491</v>
      </c>
      <c r="O27" s="147">
        <f t="shared" si="0"/>
        <v>0.38748862028378589</v>
      </c>
    </row>
    <row r="28" spans="1:15" s="155" customFormat="1" x14ac:dyDescent="0.25">
      <c r="A28" s="137" t="s">
        <v>587</v>
      </c>
      <c r="B28" s="138">
        <v>1713913008</v>
      </c>
      <c r="C28" s="138">
        <v>40363258</v>
      </c>
      <c r="D28" s="138">
        <v>1652129324</v>
      </c>
      <c r="E28" s="138">
        <v>36172607</v>
      </c>
      <c r="F28" s="138"/>
      <c r="G28" s="138">
        <f t="shared" si="1"/>
        <v>1688301931</v>
      </c>
      <c r="H28" s="138">
        <f t="shared" si="2"/>
        <v>1728665189</v>
      </c>
      <c r="I28" s="138">
        <v>17470093</v>
      </c>
      <c r="J28" s="138">
        <v>244796013</v>
      </c>
      <c r="K28" s="138">
        <v>852119</v>
      </c>
      <c r="L28" s="138"/>
      <c r="M28" s="138">
        <f t="shared" si="3"/>
        <v>245648132</v>
      </c>
      <c r="N28" s="138">
        <f t="shared" si="4"/>
        <v>263118225</v>
      </c>
      <c r="O28" s="147">
        <f t="shared" si="0"/>
        <v>0.14550011907793051</v>
      </c>
    </row>
    <row r="29" spans="1:15" s="155" customFormat="1" x14ac:dyDescent="0.25">
      <c r="A29" s="137" t="s">
        <v>776</v>
      </c>
      <c r="B29" s="138">
        <v>41061317</v>
      </c>
      <c r="C29" s="138"/>
      <c r="D29" s="138">
        <v>48561317</v>
      </c>
      <c r="E29" s="138"/>
      <c r="F29" s="138"/>
      <c r="G29" s="138">
        <f t="shared" si="1"/>
        <v>48561317</v>
      </c>
      <c r="H29" s="138">
        <f t="shared" si="2"/>
        <v>48561317</v>
      </c>
      <c r="I29" s="138"/>
      <c r="J29" s="138">
        <v>34446136</v>
      </c>
      <c r="K29" s="138"/>
      <c r="L29" s="138"/>
      <c r="M29" s="138">
        <f t="shared" si="3"/>
        <v>34446136</v>
      </c>
      <c r="N29" s="138">
        <f t="shared" si="4"/>
        <v>34446136</v>
      </c>
      <c r="O29" s="147">
        <f t="shared" si="0"/>
        <v>0.70933282143068732</v>
      </c>
    </row>
    <row r="30" spans="1:15" s="155" customFormat="1" x14ac:dyDescent="0.25">
      <c r="A30" s="137" t="s">
        <v>591</v>
      </c>
      <c r="B30" s="138">
        <v>3895363913</v>
      </c>
      <c r="C30" s="138">
        <v>754791208</v>
      </c>
      <c r="D30" s="138">
        <v>3093278682</v>
      </c>
      <c r="E30" s="138">
        <v>26290479</v>
      </c>
      <c r="F30" s="138"/>
      <c r="G30" s="138">
        <f t="shared" si="1"/>
        <v>3119569161</v>
      </c>
      <c r="H30" s="138">
        <f t="shared" si="2"/>
        <v>3874360369</v>
      </c>
      <c r="I30" s="138">
        <v>688431716</v>
      </c>
      <c r="J30" s="138">
        <v>2014265739</v>
      </c>
      <c r="K30" s="138">
        <v>14256154</v>
      </c>
      <c r="L30" s="138"/>
      <c r="M30" s="138">
        <f t="shared" si="3"/>
        <v>2028521893</v>
      </c>
      <c r="N30" s="138">
        <f t="shared" si="4"/>
        <v>2716953609</v>
      </c>
      <c r="O30" s="147">
        <f t="shared" si="0"/>
        <v>0.65025706702067243</v>
      </c>
    </row>
    <row r="31" spans="1:15" s="155" customFormat="1" x14ac:dyDescent="0.25">
      <c r="A31" s="137" t="s">
        <v>593</v>
      </c>
      <c r="B31" s="138">
        <v>2223636412</v>
      </c>
      <c r="C31" s="138">
        <v>1080435970</v>
      </c>
      <c r="D31" s="138">
        <v>545280377</v>
      </c>
      <c r="E31" s="138">
        <v>119355571</v>
      </c>
      <c r="F31" s="138">
        <v>500993686</v>
      </c>
      <c r="G31" s="138">
        <f t="shared" si="1"/>
        <v>1165629634</v>
      </c>
      <c r="H31" s="138">
        <f t="shared" si="2"/>
        <v>2246065604</v>
      </c>
      <c r="I31" s="138">
        <v>631637847</v>
      </c>
      <c r="J31" s="138">
        <v>319396677</v>
      </c>
      <c r="K31" s="138">
        <v>73267686</v>
      </c>
      <c r="L31" s="138">
        <v>311202905</v>
      </c>
      <c r="M31" s="138">
        <f t="shared" si="3"/>
        <v>703867268</v>
      </c>
      <c r="N31" s="138">
        <f t="shared" si="4"/>
        <v>1335505115</v>
      </c>
      <c r="O31" s="147">
        <f t="shared" si="0"/>
        <v>0.60385155581931615</v>
      </c>
    </row>
    <row r="32" spans="1:15" s="155" customFormat="1" x14ac:dyDescent="0.25">
      <c r="A32" s="137" t="s">
        <v>777</v>
      </c>
      <c r="B32" s="138">
        <v>436795373</v>
      </c>
      <c r="C32" s="138">
        <v>272794873</v>
      </c>
      <c r="D32" s="138">
        <v>163406222</v>
      </c>
      <c r="E32" s="138">
        <v>930752</v>
      </c>
      <c r="F32" s="138"/>
      <c r="G32" s="138">
        <f t="shared" si="1"/>
        <v>164336974</v>
      </c>
      <c r="H32" s="138">
        <f t="shared" si="2"/>
        <v>437131847</v>
      </c>
      <c r="I32" s="138">
        <v>31549724</v>
      </c>
      <c r="J32" s="138">
        <v>76513763</v>
      </c>
      <c r="K32" s="138">
        <v>612630</v>
      </c>
      <c r="L32" s="138"/>
      <c r="M32" s="138">
        <f t="shared" si="3"/>
        <v>77126393</v>
      </c>
      <c r="N32" s="138">
        <f t="shared" si="4"/>
        <v>108676117</v>
      </c>
      <c r="O32" s="147">
        <f t="shared" si="0"/>
        <v>0.46931856613107653</v>
      </c>
    </row>
    <row r="33" spans="1:15" s="155" customFormat="1" x14ac:dyDescent="0.25">
      <c r="A33" s="137" t="s">
        <v>597</v>
      </c>
      <c r="B33" s="138">
        <v>10985602114</v>
      </c>
      <c r="C33" s="138">
        <v>161807550</v>
      </c>
      <c r="D33" s="138">
        <v>1545357486</v>
      </c>
      <c r="E33" s="138">
        <v>9421936495.7360001</v>
      </c>
      <c r="F33" s="138">
        <v>3600000</v>
      </c>
      <c r="G33" s="138">
        <f t="shared" si="1"/>
        <v>10970893981.736</v>
      </c>
      <c r="H33" s="138">
        <f t="shared" si="2"/>
        <v>11132701531.736</v>
      </c>
      <c r="I33" s="138">
        <v>116610806</v>
      </c>
      <c r="J33" s="138">
        <v>991917953</v>
      </c>
      <c r="K33" s="138">
        <v>6392113971</v>
      </c>
      <c r="L33" s="138">
        <v>1986352</v>
      </c>
      <c r="M33" s="138">
        <f t="shared" si="3"/>
        <v>7386018276</v>
      </c>
      <c r="N33" s="138">
        <f t="shared" si="4"/>
        <v>7502629082</v>
      </c>
      <c r="O33" s="147">
        <f t="shared" si="0"/>
        <v>0.67323759470249289</v>
      </c>
    </row>
    <row r="34" spans="1:15" s="155" customFormat="1" x14ac:dyDescent="0.25">
      <c r="A34" s="137" t="s">
        <v>599</v>
      </c>
      <c r="B34" s="138">
        <v>9605365771.8059998</v>
      </c>
      <c r="C34" s="138">
        <v>2181329939</v>
      </c>
      <c r="D34" s="138">
        <v>7106142355.7860003</v>
      </c>
      <c r="E34" s="138">
        <v>861164474.01999986</v>
      </c>
      <c r="F34" s="138"/>
      <c r="G34" s="138">
        <f t="shared" si="1"/>
        <v>7967306829.8059998</v>
      </c>
      <c r="H34" s="138">
        <f t="shared" si="2"/>
        <v>10148636768.806</v>
      </c>
      <c r="I34" s="138">
        <v>180048614</v>
      </c>
      <c r="J34" s="138">
        <v>3578041855</v>
      </c>
      <c r="K34" s="138">
        <v>538652358</v>
      </c>
      <c r="L34" s="138"/>
      <c r="M34" s="138">
        <f t="shared" si="3"/>
        <v>4116694213</v>
      </c>
      <c r="N34" s="138">
        <f t="shared" si="4"/>
        <v>4296742827</v>
      </c>
      <c r="O34" s="147">
        <f t="shared" si="0"/>
        <v>0.51669833997095349</v>
      </c>
    </row>
    <row r="35" spans="1:15" s="155" customFormat="1" x14ac:dyDescent="0.25">
      <c r="A35" s="137" t="s">
        <v>778</v>
      </c>
      <c r="B35" s="138">
        <v>509027789</v>
      </c>
      <c r="C35" s="52">
        <v>46571496</v>
      </c>
      <c r="D35" s="52">
        <v>209802190</v>
      </c>
      <c r="E35" s="52">
        <v>250730226</v>
      </c>
      <c r="F35" s="52">
        <v>5555000</v>
      </c>
      <c r="G35" s="138">
        <f t="shared" si="1"/>
        <v>466087416</v>
      </c>
      <c r="H35" s="138">
        <f t="shared" si="2"/>
        <v>512658912</v>
      </c>
      <c r="I35" s="52">
        <v>40397616</v>
      </c>
      <c r="J35" s="52">
        <v>91288226</v>
      </c>
      <c r="K35" s="52">
        <v>164178258</v>
      </c>
      <c r="L35" s="52">
        <v>3053479</v>
      </c>
      <c r="M35" s="138">
        <f t="shared" si="3"/>
        <v>258519963</v>
      </c>
      <c r="N35" s="138">
        <f t="shared" si="4"/>
        <v>298917579</v>
      </c>
      <c r="O35" s="147">
        <f t="shared" si="0"/>
        <v>0.55465982158162364</v>
      </c>
    </row>
    <row r="36" spans="1:15" s="155" customFormat="1" x14ac:dyDescent="0.25">
      <c r="A36" s="137" t="s">
        <v>779</v>
      </c>
      <c r="B36" s="138">
        <v>1246194999</v>
      </c>
      <c r="C36" s="52">
        <v>185750231</v>
      </c>
      <c r="D36" s="52">
        <v>1203354583.0000002</v>
      </c>
      <c r="E36" s="52">
        <v>131310141</v>
      </c>
      <c r="F36" s="52">
        <v>1000000</v>
      </c>
      <c r="G36" s="138">
        <f t="shared" si="1"/>
        <v>1335664724.0000002</v>
      </c>
      <c r="H36" s="138">
        <f t="shared" si="2"/>
        <v>1521414955.0000002</v>
      </c>
      <c r="I36" s="52">
        <v>88257799</v>
      </c>
      <c r="J36" s="52">
        <v>434915148</v>
      </c>
      <c r="K36" s="52">
        <v>26720190</v>
      </c>
      <c r="L36" s="52">
        <v>643013</v>
      </c>
      <c r="M36" s="138">
        <f t="shared" si="3"/>
        <v>462278351</v>
      </c>
      <c r="N36" s="138">
        <f t="shared" si="4"/>
        <v>550536150</v>
      </c>
      <c r="O36" s="147">
        <f t="shared" si="0"/>
        <v>0.34610358624699289</v>
      </c>
    </row>
    <row r="37" spans="1:15" s="155" customFormat="1" x14ac:dyDescent="0.25">
      <c r="A37" s="137" t="s">
        <v>780</v>
      </c>
      <c r="B37" s="138">
        <v>3414621052</v>
      </c>
      <c r="C37" s="138">
        <v>3671333815</v>
      </c>
      <c r="D37" s="138">
        <v>113892194</v>
      </c>
      <c r="E37" s="138">
        <v>209948056</v>
      </c>
      <c r="F37" s="138">
        <v>871060</v>
      </c>
      <c r="G37" s="138">
        <f t="shared" si="1"/>
        <v>324711310</v>
      </c>
      <c r="H37" s="138">
        <f t="shared" si="2"/>
        <v>3996045125</v>
      </c>
      <c r="I37" s="138">
        <v>1625298746</v>
      </c>
      <c r="J37" s="138">
        <v>38485784</v>
      </c>
      <c r="K37" s="138">
        <v>123420599</v>
      </c>
      <c r="L37" s="138">
        <v>0</v>
      </c>
      <c r="M37" s="138">
        <f t="shared" si="3"/>
        <v>161906383</v>
      </c>
      <c r="N37" s="138">
        <f t="shared" si="4"/>
        <v>1787205129</v>
      </c>
      <c r="O37" s="147">
        <f t="shared" si="0"/>
        <v>0.49861639559151788</v>
      </c>
    </row>
    <row r="38" spans="1:15" s="155" customFormat="1" x14ac:dyDescent="0.25">
      <c r="A38" s="137" t="s">
        <v>607</v>
      </c>
      <c r="B38" s="138">
        <v>6100993189.8249998</v>
      </c>
      <c r="C38" s="52">
        <v>1241561107</v>
      </c>
      <c r="D38" s="52">
        <v>2117037987.9399996</v>
      </c>
      <c r="E38" s="52">
        <v>3132126871.0650001</v>
      </c>
      <c r="F38" s="52"/>
      <c r="G38" s="138">
        <f t="shared" si="1"/>
        <v>5249164859.0049992</v>
      </c>
      <c r="H38" s="138">
        <f t="shared" si="2"/>
        <v>6490725966.0049992</v>
      </c>
      <c r="I38" s="52">
        <v>715484045</v>
      </c>
      <c r="J38" s="52">
        <v>718071321</v>
      </c>
      <c r="K38" s="52">
        <v>471745268</v>
      </c>
      <c r="L38" s="52"/>
      <c r="M38" s="138">
        <f t="shared" si="3"/>
        <v>1189816589</v>
      </c>
      <c r="N38" s="138">
        <f t="shared" si="4"/>
        <v>1905300634</v>
      </c>
      <c r="O38" s="147">
        <f t="shared" si="0"/>
        <v>0.22666778829757209</v>
      </c>
    </row>
    <row r="39" spans="1:15" s="155" customFormat="1" x14ac:dyDescent="0.25">
      <c r="A39" s="137" t="s">
        <v>781</v>
      </c>
      <c r="B39" s="138">
        <v>1497228702.7684</v>
      </c>
      <c r="C39" s="52">
        <v>78548016</v>
      </c>
      <c r="D39" s="52">
        <v>1554203747.9184</v>
      </c>
      <c r="E39" s="52"/>
      <c r="F39" s="52"/>
      <c r="G39" s="138">
        <f t="shared" si="1"/>
        <v>1554203747.9184</v>
      </c>
      <c r="H39" s="138">
        <f t="shared" si="2"/>
        <v>1632751763.9184</v>
      </c>
      <c r="I39" s="52">
        <v>43706233</v>
      </c>
      <c r="J39" s="52">
        <v>698926369</v>
      </c>
      <c r="K39" s="52"/>
      <c r="L39" s="52"/>
      <c r="M39" s="138">
        <f t="shared" si="3"/>
        <v>698926369</v>
      </c>
      <c r="N39" s="138">
        <f t="shared" si="4"/>
        <v>742632602</v>
      </c>
      <c r="O39" s="147">
        <f t="shared" si="0"/>
        <v>0.44970060710257376</v>
      </c>
    </row>
    <row r="40" spans="1:15" s="155" customFormat="1" x14ac:dyDescent="0.25">
      <c r="A40" s="137" t="s">
        <v>782</v>
      </c>
      <c r="B40" s="138">
        <v>2316553062.7672</v>
      </c>
      <c r="C40" s="138">
        <v>111215405</v>
      </c>
      <c r="D40" s="138">
        <v>791835112.74479997</v>
      </c>
      <c r="E40" s="138">
        <v>1417473753.0223999</v>
      </c>
      <c r="F40" s="138"/>
      <c r="G40" s="138">
        <f t="shared" si="1"/>
        <v>2209308865.7672</v>
      </c>
      <c r="H40" s="138">
        <f t="shared" si="2"/>
        <v>2320524270.7672</v>
      </c>
      <c r="I40" s="138">
        <v>44753281</v>
      </c>
      <c r="J40" s="138">
        <v>79604951</v>
      </c>
      <c r="K40" s="138">
        <v>805563541</v>
      </c>
      <c r="L40" s="138"/>
      <c r="M40" s="138">
        <f t="shared" si="3"/>
        <v>885168492</v>
      </c>
      <c r="N40" s="138">
        <f t="shared" si="4"/>
        <v>929921773</v>
      </c>
      <c r="O40" s="147">
        <f t="shared" si="0"/>
        <v>0.4006540261144601</v>
      </c>
    </row>
    <row r="41" spans="1:15" s="155" customFormat="1" x14ac:dyDescent="0.25">
      <c r="A41" s="137" t="s">
        <v>783</v>
      </c>
      <c r="B41" s="138">
        <v>63631546</v>
      </c>
      <c r="C41" s="138"/>
      <c r="D41" s="138">
        <v>63631546</v>
      </c>
      <c r="E41" s="138"/>
      <c r="F41" s="138"/>
      <c r="G41" s="138">
        <f t="shared" si="1"/>
        <v>63631546</v>
      </c>
      <c r="H41" s="138">
        <f t="shared" si="2"/>
        <v>63631546</v>
      </c>
      <c r="I41" s="138"/>
      <c r="J41" s="138">
        <v>41399775</v>
      </c>
      <c r="K41" s="138"/>
      <c r="L41" s="138"/>
      <c r="M41" s="138">
        <f t="shared" si="3"/>
        <v>41399775</v>
      </c>
      <c r="N41" s="138">
        <f t="shared" si="4"/>
        <v>41399775</v>
      </c>
      <c r="O41" s="147">
        <f t="shared" si="0"/>
        <v>0.65061714829308093</v>
      </c>
    </row>
    <row r="42" spans="1:15" s="155" customFormat="1" x14ac:dyDescent="0.25">
      <c r="A42" s="137" t="s">
        <v>560</v>
      </c>
      <c r="B42" s="270"/>
      <c r="C42" s="271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>
        <v>677603131</v>
      </c>
      <c r="O42" s="147"/>
    </row>
    <row r="43" spans="1:15" x14ac:dyDescent="0.25">
      <c r="A43" s="272" t="s">
        <v>614</v>
      </c>
      <c r="B43" s="273">
        <f>SUM(B11:B42)</f>
        <v>78011667331.643005</v>
      </c>
      <c r="C43" s="273">
        <f>SUM(C11:C42)</f>
        <v>25765644727.400002</v>
      </c>
      <c r="D43" s="273">
        <f t="shared" ref="D43:N43" si="5">SUM(D11:D42)</f>
        <v>34764054202.497795</v>
      </c>
      <c r="E43" s="273">
        <f t="shared" si="5"/>
        <v>19339184053.843399</v>
      </c>
      <c r="F43" s="273">
        <f t="shared" si="5"/>
        <v>1775152018</v>
      </c>
      <c r="G43" s="273">
        <f>SUM(G11:G42)</f>
        <v>55878390274.341202</v>
      </c>
      <c r="H43" s="273">
        <f>SUM(H11:H42)</f>
        <v>81644035001.741196</v>
      </c>
      <c r="I43" s="273">
        <f t="shared" si="5"/>
        <v>13877809976</v>
      </c>
      <c r="J43" s="273">
        <f t="shared" si="5"/>
        <v>19216992174.620003</v>
      </c>
      <c r="K43" s="273">
        <f t="shared" si="5"/>
        <v>10989075838</v>
      </c>
      <c r="L43" s="273">
        <f t="shared" si="5"/>
        <v>1015450487</v>
      </c>
      <c r="M43" s="273">
        <f t="shared" si="5"/>
        <v>31221518499.620003</v>
      </c>
      <c r="N43" s="273">
        <f t="shared" si="5"/>
        <v>45776931606.619995</v>
      </c>
      <c r="O43" s="203">
        <f t="shared" si="0"/>
        <v>0.55874047814073502</v>
      </c>
    </row>
    <row r="44" spans="1:15" hidden="1" x14ac:dyDescent="0.25">
      <c r="A44" s="272" t="s">
        <v>784</v>
      </c>
      <c r="B44" s="272"/>
      <c r="C44" s="274">
        <f t="shared" ref="C44:H44" si="6">+C43/$H$43</f>
        <v>0.31558514626145689</v>
      </c>
      <c r="D44" s="274">
        <f t="shared" si="6"/>
        <v>0.42580029516861084</v>
      </c>
      <c r="E44" s="274">
        <f t="shared" si="6"/>
        <v>0.23687197789074191</v>
      </c>
      <c r="F44" s="274">
        <f t="shared" si="6"/>
        <v>2.1742580679190365E-2</v>
      </c>
      <c r="G44" s="274">
        <f t="shared" si="6"/>
        <v>0.68441485373854316</v>
      </c>
      <c r="H44" s="274">
        <f t="shared" si="6"/>
        <v>1</v>
      </c>
      <c r="I44" s="275">
        <f t="shared" ref="I44:N44" si="7">+I43/$N$43</f>
        <v>0.30316164690236841</v>
      </c>
      <c r="J44" s="275">
        <f t="shared" si="7"/>
        <v>0.41979642366071018</v>
      </c>
      <c r="K44" s="275">
        <f t="shared" si="7"/>
        <v>0.24005706482106859</v>
      </c>
      <c r="L44" s="275">
        <f t="shared" si="7"/>
        <v>2.2182580862478589E-2</v>
      </c>
      <c r="M44" s="274">
        <f t="shared" si="7"/>
        <v>0.68203606934425742</v>
      </c>
      <c r="N44" s="274">
        <f t="shared" si="7"/>
        <v>1</v>
      </c>
      <c r="O44" s="276"/>
    </row>
  </sheetData>
  <mergeCells count="17">
    <mergeCell ref="O8:O9"/>
    <mergeCell ref="I8:I9"/>
    <mergeCell ref="J8:J9"/>
    <mergeCell ref="K8:K9"/>
    <mergeCell ref="L8:L9"/>
    <mergeCell ref="M8:M9"/>
    <mergeCell ref="N8:N9"/>
    <mergeCell ref="A7:A9"/>
    <mergeCell ref="B7:B9"/>
    <mergeCell ref="C7:H7"/>
    <mergeCell ref="I7:O7"/>
    <mergeCell ref="C8:C9"/>
    <mergeCell ref="D8:D9"/>
    <mergeCell ref="E8:E9"/>
    <mergeCell ref="F8:F9"/>
    <mergeCell ref="G8:G9"/>
    <mergeCell ref="H8:H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rowBreaks count="1" manualBreakCount="1">
    <brk id="43" max="13" man="1"/>
  </rowBreaks>
  <colBreaks count="1" manualBreakCount="1">
    <brk id="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12</vt:i4>
      </vt:variant>
    </vt:vector>
  </HeadingPairs>
  <TitlesOfParts>
    <vt:vector size="18" baseType="lpstr">
      <vt:lpstr>Mapa I_ Receitas do Estado</vt:lpstr>
      <vt:lpstr>Mapa II_ Despesas por Economica</vt:lpstr>
      <vt:lpstr>Mapa III_ Despesas por Organica</vt:lpstr>
      <vt:lpstr>Mapa IV_ Despesas por Funções</vt:lpstr>
      <vt:lpstr>Mapa VII_ Despesas por Programa</vt:lpstr>
      <vt:lpstr>Mapa XVI_ Orçamento por Género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VII_ Despesas por Programa'!Área_de_Impressão</vt:lpstr>
      <vt:lpstr>'Mapa XVI_ Orçamento por Género'!Área_de_Impressão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  <vt:lpstr>'Mapa VII_ Despesas por Programa'!Títulos_de_Impressão</vt:lpstr>
      <vt:lpstr>'Mapa XVI_ Orçamento por Género'!Títulos_de_Impressão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DNOCP- Yara Jassica Pina</dc:creator>
  <cp:lastModifiedBy>MF / DNOCP- Yara Jassica Pina</cp:lastModifiedBy>
  <dcterms:created xsi:type="dcterms:W3CDTF">2023-11-14T14:11:32Z</dcterms:created>
  <dcterms:modified xsi:type="dcterms:W3CDTF">2023-11-14T14:14:37Z</dcterms:modified>
</cp:coreProperties>
</file>