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ilete.joia\Documents\SERVIÇO CONTABILIDADE PÚBLICA\SCP_DEZ 2019\NÚCLEO CONTAS\DADOS ABERTOS\2024\"/>
    </mc:Choice>
  </mc:AlternateContent>
  <bookViews>
    <workbookView xWindow="0" yWindow="0" windowWidth="24000" windowHeight="9330"/>
  </bookViews>
  <sheets>
    <sheet name="DESPESAS DO ESTAD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" hidden="1">#REF!,#REF!,#REF!,#REF!,#REF!,#REF!,#REF!,#REF!</definedName>
    <definedName name="_________OFE2" hidden="1">#REF!</definedName>
    <definedName name="________OFE2" hidden="1">#REF!</definedName>
    <definedName name="_______OFE2" hidden="1">#REF!</definedName>
    <definedName name="______OFE2" hidden="1">#REF!</definedName>
    <definedName name="_____OFE2" hidden="1">#REF!</definedName>
    <definedName name="____OFE2" hidden="1">#REF!</definedName>
    <definedName name="___OFE2" hidden="1">#REF!</definedName>
    <definedName name="__1__123Graph_AChart_1A" hidden="1">#REF!</definedName>
    <definedName name="__123Graph_A" hidden="1">#REF!</definedName>
    <definedName name="__123Graph_ACurrent" hidden="1">#REF!</definedName>
    <definedName name="__123Graph_B" hidden="1">#REF!</definedName>
    <definedName name="__123Graph_BCurrent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Current" hidden="1">#REF!</definedName>
    <definedName name="__2__123Graph_AChart_2A" hidden="1">#REF!</definedName>
    <definedName name="__3__123Graph_AChart_3A" hidden="1">#REF!</definedName>
    <definedName name="__4__123Graph_AChart_4A" hidden="1">#REF!</definedName>
    <definedName name="__5__123Graph_BChart_1A" hidden="1">#REF!</definedName>
    <definedName name="__OFE2" hidden="1">#REF!</definedName>
    <definedName name="_1_____123Graph_BChart_3A" hidden="1">#REF!</definedName>
    <definedName name="_1___123Graph_AChart_1A" hidden="1">#REF!</definedName>
    <definedName name="_1__123Graph_AChart_1A" hidden="1">#REF!</definedName>
    <definedName name="_10____123Graph_XChart_3A" hidden="1">#REF!</definedName>
    <definedName name="_10___123Graph_XChart_1A" hidden="1">#REF!</definedName>
    <definedName name="_10__123Graph_XChart_1A" hidden="1">#REF!</definedName>
    <definedName name="_10__123Graph_XChart_3A" hidden="1">#REF!</definedName>
    <definedName name="_11____123Graph_XChart_4A" hidden="1">#REF!</definedName>
    <definedName name="_11___123Graph_XChart_2A" hidden="1">#REF!</definedName>
    <definedName name="_11__123Graph_BChart_4A" hidden="1">#REF!</definedName>
    <definedName name="_11__123Graph_XChart_2A" hidden="1">#REF!</definedName>
    <definedName name="_11__123Graph_XChart_4A" hidden="1">#REF!</definedName>
    <definedName name="_12___123Graph_AChart_1A" hidden="1">#REF!</definedName>
    <definedName name="_12___123Graph_XChart_3A" hidden="1">#REF!</definedName>
    <definedName name="_12__123Graph_XChart_1A" hidden="1">#REF!</definedName>
    <definedName name="_12__123Graph_XChart_3A" hidden="1">#REF!</definedName>
    <definedName name="_13___123Graph_AChart_2A" hidden="1">#REF!</definedName>
    <definedName name="_13___123Graph_XChart_4A" hidden="1">#REF!</definedName>
    <definedName name="_13__123Graph_XChart_2A" hidden="1">#REF!</definedName>
    <definedName name="_13__123Graph_XChart_4A" hidden="1">#REF!</definedName>
    <definedName name="_14___123Graph_AChart_3A" hidden="1">#REF!</definedName>
    <definedName name="_14__123Graph_XChart_3A" hidden="1">#REF!</definedName>
    <definedName name="_15___123Graph_AChart_4A" hidden="1">#REF!</definedName>
    <definedName name="_15__123Graph_XChart_4A" hidden="1">#REF!</definedName>
    <definedName name="_16___123Graph_BChart_1A" hidden="1">#REF!</definedName>
    <definedName name="_17___123Graph_BChart_3A" hidden="1">#REF!</definedName>
    <definedName name="_18___123Graph_BChart_4A" hidden="1">#REF!</definedName>
    <definedName name="_19___123Graph_XChart_1A" hidden="1">#REF!</definedName>
    <definedName name="_2_____123Graph_BChart_4A" hidden="1">#REF!</definedName>
    <definedName name="_2___123Graph_AChart_2A" hidden="1">#REF!</definedName>
    <definedName name="_2__123Graph_AChart_2A" hidden="1">#REF!</definedName>
    <definedName name="_20___123Graph_XChart_2A" hidden="1">#REF!</definedName>
    <definedName name="_21___123Graph_XChart_3A" hidden="1">#REF!</definedName>
    <definedName name="_22___123Graph_XChart_4A" hidden="1">#REF!</definedName>
    <definedName name="_3____123Graph_AChart_1A" hidden="1">#REF!</definedName>
    <definedName name="_3___123Graph_AChart_3A" hidden="1">#REF!</definedName>
    <definedName name="_3__123Graph_AChart_3A" hidden="1">#REF!</definedName>
    <definedName name="_4____123Graph_AChart_2A" hidden="1">#REF!</definedName>
    <definedName name="_4___123Graph_AChart_4A" hidden="1">#REF!</definedName>
    <definedName name="_4__123Graph_AChart_4A" hidden="1">#REF!</definedName>
    <definedName name="_5____123Graph_AChart_3A" hidden="1">#REF!</definedName>
    <definedName name="_5___123Graph_BChart_1A" hidden="1">#REF!</definedName>
    <definedName name="_5__123Graph_BChart_1A" hidden="1">#REF!</definedName>
    <definedName name="_6____123Graph_AChart_4A" hidden="1">#REF!</definedName>
    <definedName name="_6__123Graph_BChart_3A" hidden="1">#REF!</definedName>
    <definedName name="_7____123Graph_BChart_1A" hidden="1">#REF!</definedName>
    <definedName name="_7___123Graph_BChart_3A" hidden="1">#REF!</definedName>
    <definedName name="_7__123Graph_BChart_3A" hidden="1">#REF!</definedName>
    <definedName name="_7__123Graph_BChart_4A" hidden="1">#REF!</definedName>
    <definedName name="_8____123Graph_XChart_1A" hidden="1">#REF!</definedName>
    <definedName name="_8__123Graph_BChart_3A" hidden="1">#REF!</definedName>
    <definedName name="_8__123Graph_XChart_1A" hidden="1">#REF!</definedName>
    <definedName name="_9____123Graph_XChart_2A" hidden="1">#REF!</definedName>
    <definedName name="_9___123Graph_BChart_4A" hidden="1">#REF!</definedName>
    <definedName name="_9__123Graph_BChart_4A" hidden="1">#REF!</definedName>
    <definedName name="_9__123Graph_XChart_2A" hidden="1">#REF!</definedName>
    <definedName name="_Fill" hidden="1">#REF!</definedName>
    <definedName name="_Fill1" hidden="1">#REF!</definedName>
    <definedName name="_filterd" hidden="1">#REF!</definedName>
    <definedName name="_xlnm._FilterDatabase" hidden="1">[1]C!$P$428:$T$428</definedName>
    <definedName name="_Key1" hidden="1">#REF!</definedName>
    <definedName name="_Key2" hidden="1">#REF!</definedName>
    <definedName name="_Key3" hidden="1">#REF!</definedName>
    <definedName name="_OFE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´" hidden="1">#REF!,#REF!,#REF!,#REF!,#REF!,#REF!</definedName>
    <definedName name="a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[2]BOP!$A$36:$IV$36,[2]BOP!$A$44:$IV$44,[2]BOP!$A$59:$IV$59,[2]BOP!#REF!,[2]BOP!#REF!,[2]BOP!$A$79:$IV$79,[2]BOP!$A$81:$IV$88,[2]BOP!#REF!,[2]BOP!#REF!</definedName>
    <definedName name="anscount" hidden="1">1</definedName>
    <definedName name="_xlnm.Print_Area" localSheetId="0">'DESPESAS DO ESTADO'!$A$1:$AL$29</definedName>
    <definedName name="_xlnm.Print_Area">'[3]Table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hidden="1">#REF!</definedName>
    <definedName name="Cenario21" hidden="1">#REF!,#REF!,#REF!,#REF!,#REF!,#REF!,#REF!,#REF!</definedName>
    <definedName name="cjhfrjhdfjhdfjhdf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v" localSheetId="0">{"Annually";"Semi-Annually";"Quarterly";"Bi-Monthly";"Monthly"}</definedName>
    <definedName name="cv">{"Annually";"Semi-Annually";"Quarterly";"Bi-Monthly";"Monthly"}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ta1" hidden="1">#REF!</definedName>
    <definedName name="data2" hidden="1">#REF!</definedName>
    <definedName name="data3" hidden="1">#REF!</definedName>
    <definedName name="ddd" hidden="1">[2]BOP!$A$36:$IV$36,[2]BOP!$A$44:$IV$44,[2]BOP!$A$59:$IV$59,[2]BOP!#REF!,[2]BOP!#REF!,[2]BOP!$A$79:$IV$79</definedName>
    <definedName name="de" hidden="1">#REF!</definedName>
    <definedName name="Dez" hidden="1">#REF!</definedName>
    <definedName name="DEzl" hidden="1">#REF!</definedName>
    <definedName name="di" hidden="1">#REF!</definedName>
    <definedName name="Discount" hidden="1">#REF!</definedName>
    <definedName name="display_" hidden="1">#REF!</definedName>
    <definedName name="display_area_2" hidden="1">#REF!</definedName>
    <definedName name="Div" hidden="1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hidden="1">#REF!</definedName>
    <definedName name="hub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INDEX({12,6,3,2,1},MATCH(#REF!,'DESPESAS DO ESTADO'!frequency,0))</definedName>
    <definedName name="months_per_period">INDEX({12,6,3,2,1},MATCH(#REF!,frequency,0))</definedName>
    <definedName name="Municipio">'[4]Table 1'!#REF!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ofe_cenario2">#REF!</definedName>
    <definedName name="OrderTable" hidden="1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hidden="1">#REF!</definedName>
    <definedName name="payment">#REF!</definedName>
    <definedName name="periods_per_year" localSheetId="0">INDEX({1,2,4,6,12},MATCH(#REF!,'DESPESAS DO ESTADO'!frequency,0))</definedName>
    <definedName name="periods_per_year">INDEX({1,2,4,6,12},MATCH(#REF!,frequency,0))</definedName>
    <definedName name="PJ_2014" hidden="1">#REF!</definedName>
    <definedName name="ProdForm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>#REF!</definedName>
    <definedName name="RCArea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hidden="1">#REF!,#REF!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bl_ProdInfo" hidden="1">#REF!</definedName>
    <definedName name="term">#REF!</definedName>
    <definedName name="TEST" localSheetId="0" hidden="1">{"SRD",#N/A,FALSE,"SRA"}</definedName>
    <definedName name="TEST" hidden="1">{"SRD",#N/A,FALSE,"SRA"}</definedName>
    <definedName name="titi" hidden="1">#REF!</definedName>
    <definedName name="_xlnm.Print_Titles" localSheetId="0">'DESPESAS DO ESTADO'!$A:$A</definedName>
    <definedName name="_xlnm.Print_Titles">[5]SUMMARY!$B$1:$D$65536,[5]SUMMARY!$A$3:$IV$5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hidden="1">#REF!,#REF!</definedName>
    <definedName name="Z_112B833B_2081_11D2_BFD2_00A02466506E_.wvu.PrintTitles" hidden="1">#REF!,#REF!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65976840_70A2_11D2_BFD1_C1F7123CE332_.wvu.PrintTitles" hidden="1">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6" i="1" l="1"/>
  <c r="AR26" i="1"/>
  <c r="AQ18" i="1"/>
  <c r="AR18" i="1"/>
  <c r="AQ13" i="1"/>
  <c r="AR13" i="1"/>
  <c r="AQ9" i="1"/>
  <c r="AQ25" i="1" s="1"/>
  <c r="AR9" i="1"/>
  <c r="AR25" i="1" l="1"/>
  <c r="AR28" i="1" s="1"/>
  <c r="AQ28" i="1"/>
  <c r="AP27" i="1"/>
  <c r="AP24" i="1"/>
  <c r="AP23" i="1"/>
  <c r="AP22" i="1"/>
  <c r="AP21" i="1"/>
  <c r="AP20" i="1"/>
  <c r="AP19" i="1"/>
  <c r="AP17" i="1"/>
  <c r="AP16" i="1"/>
  <c r="AP15" i="1"/>
  <c r="AP14" i="1"/>
  <c r="AP12" i="1"/>
  <c r="AP26" i="1"/>
  <c r="AO13" i="1"/>
  <c r="AP11" i="1"/>
  <c r="AP10" i="1"/>
  <c r="AO26" i="1"/>
  <c r="AO18" i="1"/>
  <c r="AO9" i="1"/>
  <c r="AP9" i="1" l="1"/>
  <c r="AO25" i="1"/>
  <c r="AO28" i="1" s="1"/>
  <c r="AP18" i="1"/>
  <c r="AP13" i="1"/>
  <c r="AP25" i="1" l="1"/>
  <c r="AP28" i="1" s="1"/>
  <c r="AN26" i="1"/>
  <c r="AN18" i="1"/>
  <c r="AN13" i="1"/>
  <c r="AN9" i="1"/>
  <c r="AN25" i="1" s="1"/>
  <c r="AN28" i="1" l="1"/>
  <c r="AM9" i="1" l="1"/>
  <c r="AM13" i="1"/>
  <c r="AM18" i="1"/>
  <c r="AM26" i="1"/>
  <c r="AM25" i="1" l="1"/>
  <c r="AM28" i="1"/>
  <c r="AK26" i="1"/>
  <c r="AK18" i="1"/>
  <c r="AJ18" i="1"/>
  <c r="AK13" i="1"/>
  <c r="AK9" i="1"/>
  <c r="AK25" i="1" s="1"/>
  <c r="AK28" i="1" l="1"/>
  <c r="AL9" i="1"/>
  <c r="AL18" i="1"/>
  <c r="AL13" i="1"/>
  <c r="AL26" i="1"/>
  <c r="AL25" i="1" l="1"/>
  <c r="AL28" i="1" s="1"/>
  <c r="AJ26" i="1"/>
  <c r="AJ13" i="1"/>
  <c r="AJ9" i="1"/>
  <c r="AJ25" i="1" l="1"/>
  <c r="AJ28" i="1" s="1"/>
  <c r="AI9" i="1"/>
  <c r="AI13" i="1"/>
  <c r="AI18" i="1"/>
  <c r="AI25" i="1" l="1"/>
  <c r="AI26" i="1"/>
  <c r="AI28" i="1" l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H9" i="1"/>
  <c r="AH25" i="1" s="1"/>
  <c r="AG9" i="1"/>
  <c r="AG25" i="1" s="1"/>
  <c r="AF9" i="1"/>
  <c r="AE9" i="1"/>
  <c r="AD9" i="1"/>
  <c r="AC9" i="1"/>
  <c r="AC25" i="1" s="1"/>
  <c r="AB9" i="1"/>
  <c r="AA9" i="1"/>
  <c r="Z9" i="1"/>
  <c r="Y9" i="1"/>
  <c r="Y25" i="1" s="1"/>
  <c r="X9" i="1"/>
  <c r="W9" i="1"/>
  <c r="V9" i="1"/>
  <c r="U9" i="1"/>
  <c r="U25" i="1" s="1"/>
  <c r="T9" i="1"/>
  <c r="S9" i="1"/>
  <c r="R9" i="1"/>
  <c r="Q9" i="1"/>
  <c r="Q25" i="1" s="1"/>
  <c r="P9" i="1"/>
  <c r="O9" i="1"/>
  <c r="N9" i="1"/>
  <c r="M9" i="1"/>
  <c r="M25" i="1" s="1"/>
  <c r="L9" i="1"/>
  <c r="D25" i="1" l="1"/>
  <c r="D28" i="1" s="1"/>
  <c r="N25" i="1"/>
  <c r="N28" i="1" s="1"/>
  <c r="V25" i="1"/>
  <c r="V28" i="1" s="1"/>
  <c r="AD25" i="1"/>
  <c r="AD28" i="1" s="1"/>
  <c r="E25" i="1"/>
  <c r="E28" i="1" s="1"/>
  <c r="O25" i="1"/>
  <c r="O28" i="1" s="1"/>
  <c r="W25" i="1"/>
  <c r="W28" i="1" s="1"/>
  <c r="AE25" i="1"/>
  <c r="AE28" i="1" s="1"/>
  <c r="F25" i="1"/>
  <c r="F28" i="1" s="1"/>
  <c r="AF25" i="1"/>
  <c r="AF28" i="1" s="1"/>
  <c r="Z25" i="1"/>
  <c r="Z28" i="1" s="1"/>
  <c r="I25" i="1"/>
  <c r="I28" i="1" s="1"/>
  <c r="X25" i="1"/>
  <c r="X28" i="1" s="1"/>
  <c r="G25" i="1"/>
  <c r="G28" i="1" s="1"/>
  <c r="H25" i="1"/>
  <c r="H28" i="1" s="1"/>
  <c r="R25" i="1"/>
  <c r="R28" i="1" s="1"/>
  <c r="S25" i="1"/>
  <c r="S28" i="1" s="1"/>
  <c r="AA25" i="1"/>
  <c r="AA28" i="1" s="1"/>
  <c r="B25" i="1"/>
  <c r="B28" i="1" s="1"/>
  <c r="J25" i="1"/>
  <c r="J28" i="1" s="1"/>
  <c r="P25" i="1"/>
  <c r="P28" i="1" s="1"/>
  <c r="L25" i="1"/>
  <c r="T25" i="1"/>
  <c r="AB25" i="1"/>
  <c r="AB28" i="1" s="1"/>
  <c r="C25" i="1"/>
  <c r="C28" i="1" s="1"/>
  <c r="K28" i="1"/>
  <c r="K25" i="1"/>
  <c r="M28" i="1"/>
  <c r="U28" i="1"/>
  <c r="AC28" i="1"/>
  <c r="Q28" i="1"/>
  <c r="Y28" i="1"/>
  <c r="L28" i="1"/>
  <c r="T28" i="1"/>
  <c r="AH28" i="1"/>
  <c r="AG28" i="1"/>
</calcChain>
</file>

<file path=xl/sharedStrings.xml><?xml version="1.0" encoding="utf-8"?>
<sst xmlns="http://schemas.openxmlformats.org/spreadsheetml/2006/main" count="66" uniqueCount="26">
  <si>
    <t>Mapa II - Despesa por Classificação Económica</t>
  </si>
  <si>
    <t>CGE</t>
  </si>
  <si>
    <t>ORÇ.</t>
  </si>
  <si>
    <t>Despesas com Pessoal</t>
  </si>
  <si>
    <t xml:space="preserve">   Remuneração Certas e Permanentes</t>
  </si>
  <si>
    <t xml:space="preserve">   Segurança Social</t>
  </si>
  <si>
    <t>Aquisição de Bens e Serviços</t>
  </si>
  <si>
    <t>Juros Correntes</t>
  </si>
  <si>
    <t xml:space="preserve">   Dívida interna</t>
  </si>
  <si>
    <t xml:space="preserve">   Dívida externa</t>
  </si>
  <si>
    <t>Outros encargos</t>
  </si>
  <si>
    <t xml:space="preserve">   Governos Estrangeiros</t>
  </si>
  <si>
    <t>Organismos Internacionais</t>
  </si>
  <si>
    <t>Benefícios Sociais</t>
  </si>
  <si>
    <t>Outras Despesas Correntes</t>
  </si>
  <si>
    <t xml:space="preserve">Despesas </t>
  </si>
  <si>
    <t>Ativos e Passivos</t>
  </si>
  <si>
    <t>Ativos não Financeiros</t>
  </si>
  <si>
    <t>TOTAL DESPESAS</t>
  </si>
  <si>
    <t>Outras entidades</t>
  </si>
  <si>
    <t>Subsídios</t>
  </si>
  <si>
    <t>Administração Pública</t>
  </si>
  <si>
    <t>Fonte: MF</t>
  </si>
  <si>
    <t>2025 P</t>
  </si>
  <si>
    <t>IV Trim</t>
  </si>
  <si>
    <t xml:space="preserve">Transferências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</si>
</sst>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5" formatCode="#,##0.00000"/>
    <numFmt numFmtId="166" formatCode="0.00000"/>
  </numFmts>
  <fonts count="9">
    <font>
      <sz val="11"/>
      <color theme="1"/>
      <name val="Calibri"/>
      <family val="2"/>
      <scheme val="minor"/>
    </font>
    <font>
      <b/>
      <sz val="9"/>
      <color theme="0"/>
      <name val="Sources sans"/>
    </font>
    <font>
      <sz val="9"/>
      <color theme="1"/>
      <name val="Calibri"/>
      <family val="2"/>
      <scheme val="minor"/>
    </font>
    <font>
      <b/>
      <sz val="8"/>
      <color theme="0"/>
      <name val="Sources sans"/>
    </font>
    <font>
      <sz val="9"/>
      <name val="Sources sans"/>
    </font>
    <font>
      <sz val="9"/>
      <color theme="1"/>
      <name val="Sources sans"/>
    </font>
    <font>
      <b/>
      <sz val="9"/>
      <name val="Sources sans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8931852168340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hair">
        <color indexed="64"/>
      </right>
      <top style="thin">
        <color auto="1"/>
      </top>
      <bottom style="thin">
        <color theme="0"/>
      </bottom>
      <diagonal/>
    </border>
    <border>
      <left style="hair">
        <color indexed="64"/>
      </left>
      <right/>
      <top style="thin">
        <color auto="1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theme="8" tint="-0.49989318521683401"/>
      </bottom>
      <diagonal/>
    </border>
    <border>
      <left/>
      <right style="hair">
        <color indexed="64"/>
      </right>
      <top/>
      <bottom style="medium">
        <color theme="8" tint="-0.49989318521683401"/>
      </bottom>
      <diagonal/>
    </border>
    <border>
      <left style="hair">
        <color indexed="64"/>
      </left>
      <right/>
      <top/>
      <bottom style="medium">
        <color theme="8" tint="-0.49989318521683401"/>
      </bottom>
      <diagonal/>
    </border>
    <border>
      <left style="hair">
        <color indexed="64"/>
      </left>
      <right style="hair">
        <color indexed="64"/>
      </right>
      <top/>
      <bottom style="medium">
        <color theme="8" tint="-0.4998931852168340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/>
    <xf numFmtId="3" fontId="3" fillId="4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/>
    <xf numFmtId="1" fontId="2" fillId="3" borderId="0" xfId="0" applyNumberFormat="1" applyFont="1" applyFill="1"/>
    <xf numFmtId="3" fontId="2" fillId="3" borderId="0" xfId="0" applyNumberFormat="1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166" fontId="2" fillId="3" borderId="0" xfId="0" applyNumberFormat="1" applyFont="1" applyFill="1"/>
    <xf numFmtId="0" fontId="4" fillId="3" borderId="8" xfId="0" applyFont="1" applyFill="1" applyBorder="1"/>
    <xf numFmtId="0" fontId="4" fillId="3" borderId="8" xfId="0" applyFont="1" applyFill="1" applyBorder="1" applyAlignment="1">
      <alignment horizontal="left" indent="1"/>
    </xf>
    <xf numFmtId="0" fontId="6" fillId="3" borderId="8" xfId="0" applyFont="1" applyFill="1" applyBorder="1"/>
    <xf numFmtId="0" fontId="4" fillId="3" borderId="8" xfId="0" applyFont="1" applyFill="1" applyBorder="1" applyAlignment="1">
      <alignment horizontal="left" wrapText="1" indent="1"/>
    </xf>
    <xf numFmtId="0" fontId="6" fillId="3" borderId="10" xfId="0" applyFont="1" applyFill="1" applyBorder="1" applyAlignment="1">
      <alignment wrapText="1"/>
    </xf>
    <xf numFmtId="3" fontId="5" fillId="3" borderId="8" xfId="0" applyNumberFormat="1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1" fillId="4" borderId="0" xfId="0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14" xfId="0" applyNumberFormat="1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19243</xdr:rowOff>
    </xdr:from>
    <xdr:to>
      <xdr:col>0</xdr:col>
      <xdr:colOff>2475858</xdr:colOff>
      <xdr:row>5</xdr:row>
      <xdr:rowOff>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3"/>
          <a:ext cx="2475858" cy="7504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MLI\Current\MLI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ExpTemplate"/>
      <sheetName val="Afiliados"/>
      <sheetName val="Assumptions"/>
      <sheetName val="BALANCE DES PAIEMENTS"/>
      <sheetName val="PRODUCTO"/>
      <sheetName val="תוכן"/>
      <sheetName val="page 1"/>
      <sheetName val="country name lookup"/>
      <sheetName val="Listas"/>
      <sheetName val="Haver_In_Q"/>
      <sheetName val="Data"/>
      <sheetName val="Control"/>
      <sheetName val="NTS"/>
      <sheetName val="Probit"/>
      <sheetName val="Hoja1"/>
      <sheetName val="IN"/>
      <sheetName val="Stress_03225"/>
      <sheetName val="Stress_analysis5"/>
      <sheetName val="BoP_OUT_Medium5"/>
      <sheetName val="BoP_OUT_Long5"/>
      <sheetName val="IMF_Assistance5"/>
      <sheetName val="IMF_Assistance_Old5"/>
      <sheetName val="large_projects5"/>
      <sheetName val="Terms_of_Trade5"/>
      <sheetName val="Key_Ratios5"/>
      <sheetName val="Debt_Service__Long5"/>
      <sheetName val="DebtService_to_budget5"/>
      <sheetName val="Workspace_contents5"/>
      <sheetName val="Export_destination"/>
      <sheetName val="panel_chart"/>
      <sheetName val="NPV_Reduction"/>
      <sheetName val="Info_Din_"/>
      <sheetName val="Realism_2_-_Fiscal_multiplier"/>
      <sheetName val="Realism_2_-_Alt__1"/>
      <sheetName val="Scheduled_Repayment"/>
      <sheetName val="C_basef14_3p10_6"/>
      <sheetName val="IFS_SURVEYS_Dec1990_Feb20041"/>
      <sheetName val="Monetary_Dev_Monthly1"/>
      <sheetName val="Table_of_Contents1"/>
      <sheetName val="6-QAC_&amp;_PC_Table_(2)"/>
      <sheetName val="Bench_-_99"/>
      <sheetName val="BDDCLE-Octobre_04_pgmé"/>
      <sheetName val="Figure_6_NPV"/>
      <sheetName val="BALANCE_DES_PAIEMENTS"/>
      <sheetName val="page_1"/>
      <sheetName val="country_name_lookup"/>
      <sheetName val="Stress_03226"/>
      <sheetName val="Stress_analysis6"/>
      <sheetName val="BoP_OUT_Medium6"/>
      <sheetName val="BoP_OUT_Long6"/>
      <sheetName val="IMF_Assistance6"/>
      <sheetName val="IMF_Assistance_Old6"/>
      <sheetName val="large_projects6"/>
      <sheetName val="Terms_of_Trade6"/>
      <sheetName val="Key_Ratios6"/>
      <sheetName val="Debt_Service__Long6"/>
      <sheetName val="DebtService_to_budget6"/>
      <sheetName val="Workspace_contents6"/>
      <sheetName val="Export_destination1"/>
      <sheetName val="panel_chart1"/>
      <sheetName val="NPV_Reduction1"/>
      <sheetName val="Info_Din_1"/>
      <sheetName val="Realism_2_-_Fiscal_multiplier1"/>
      <sheetName val="Realism_2_-_Alt__11"/>
      <sheetName val="Scheduled_Repayment1"/>
      <sheetName val="C_basef14_3p10_61"/>
      <sheetName val="IFS_SURVEYS_Dec1990_Feb20042"/>
      <sheetName val="Monetary_Dev_Monthly2"/>
      <sheetName val="Table_of_Contents2"/>
      <sheetName val="6-QAC_&amp;_PC_Table_(2)1"/>
      <sheetName val="Bench_-_991"/>
      <sheetName val="BDDCLE-Octobre_04_pgmé1"/>
      <sheetName val="Figure_6_NPV1"/>
      <sheetName val="BALANCE_DES_PAIEMENTS1"/>
      <sheetName val="page_11"/>
      <sheetName val="country_name_lookup1"/>
      <sheetName val="table 1"/>
      <sheetName val="Exp"/>
      <sheetName val="Imp"/>
      <sheetName val="Outputs"/>
      <sheetName val="Dep fonct"/>
      <sheetName val="Chart Data"/>
      <sheetName val="labels"/>
      <sheetName val="Annual"/>
      <sheetName val="Print Tables"/>
      <sheetName val="Export_destination2"/>
      <sheetName val="Realism_2_-_Fiscal_multiplier2"/>
      <sheetName val="Realism_2_-_Alt__12"/>
      <sheetName val="panel_chart2"/>
      <sheetName val="NPV_Reduction2"/>
      <sheetName val="Info_Din_2"/>
      <sheetName val="Scheduled_Repayment2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AS March 05"/>
      <sheetName val="IN"/>
      <sheetName val="IN-HUB"/>
      <sheetName val="OUT-HUB"/>
      <sheetName val="Assum"/>
      <sheetName val="X"/>
      <sheetName val="M"/>
      <sheetName val="SRT"/>
      <sheetName val="K"/>
      <sheetName val="BOP"/>
      <sheetName val="T9SR_bop"/>
      <sheetName val="ControlSheet"/>
      <sheetName val="WETA"/>
      <sheetName val="Au"/>
      <sheetName val="Module1"/>
      <sheetName val="Module2"/>
      <sheetName val="GAS Dec04"/>
      <sheetName val="Gas 2004"/>
      <sheetName val="Impact CI"/>
      <sheetName val="comments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T3SR_bop"/>
      <sheetName val="Exports for DSA"/>
      <sheetName val="Source Data (Current)"/>
      <sheetName val="Complete Data Set (Annual)"/>
      <sheetName val=""/>
      <sheetName val="A Current Data"/>
      <sheetName val="MSRV"/>
      <sheetName val="fondo promedio"/>
      <sheetName val="GRÁFICO DE FONDO POR AFILIADO"/>
      <sheetName val="Current"/>
      <sheetName val="Reference"/>
      <sheetName val="pvtReport"/>
      <sheetName val="Bench - 99"/>
      <sheetName val="Cuadro I-5 94-00"/>
      <sheetName val="MLIBOP"/>
      <sheetName val="E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Services"/>
      <sheetName val="C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-1.4</v>
          </cell>
          <cell r="G36">
            <v>-1.2</v>
          </cell>
          <cell r="H36">
            <v>-1.1000000000000001</v>
          </cell>
          <cell r="I36">
            <v>-0.9</v>
          </cell>
          <cell r="J36">
            <v>-4.867</v>
          </cell>
          <cell r="K36">
            <v>-1.8</v>
          </cell>
          <cell r="L36">
            <v>-2.931</v>
          </cell>
          <cell r="M36">
            <v>-2.492</v>
          </cell>
          <cell r="N36">
            <v>-2.5</v>
          </cell>
          <cell r="O36">
            <v>-2.242</v>
          </cell>
          <cell r="P36">
            <v>-1.5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>||</v>
          </cell>
          <cell r="D44" t="str">
            <v>||</v>
          </cell>
          <cell r="E44">
            <v>-53.256999999999969</v>
          </cell>
          <cell r="F44">
            <v>-62.093999999999973</v>
          </cell>
          <cell r="G44">
            <v>-19.858000000000008</v>
          </cell>
          <cell r="H44">
            <v>-27.772000000000006</v>
          </cell>
          <cell r="I44">
            <v>-14.357000000000012</v>
          </cell>
          <cell r="J44">
            <v>-26.595999999999993</v>
          </cell>
          <cell r="K44">
            <v>-8.0779999999999994</v>
          </cell>
          <cell r="L44">
            <v>-22.687000000000001</v>
          </cell>
          <cell r="M44">
            <v>-19.214000000000002</v>
          </cell>
          <cell r="N44">
            <v>-87.936000000000007</v>
          </cell>
          <cell r="O44">
            <v>-85.933999999999955</v>
          </cell>
          <cell r="P44">
            <v>-131.92835643335684</v>
          </cell>
          <cell r="Q44">
            <v>-104.17750762000009</v>
          </cell>
          <cell r="R44">
            <v>-119.73163566547828</v>
          </cell>
          <cell r="S44">
            <v>-155.82335967493077</v>
          </cell>
          <cell r="T44">
            <v>-181.22019538212447</v>
          </cell>
          <cell r="U44">
            <v>-216.3213811633816</v>
          </cell>
          <cell r="V44">
            <v>-229.76431015633443</v>
          </cell>
          <cell r="W44">
            <v>-227.62783257270709</v>
          </cell>
          <cell r="X44">
            <v>-204.41652008285178</v>
          </cell>
          <cell r="Y44">
            <v>-229.57652022161815</v>
          </cell>
          <cell r="Z44">
            <v>-220.9978401310911</v>
          </cell>
          <cell r="AA44">
            <v>-233.97802135548625</v>
          </cell>
          <cell r="AB44">
            <v>-233.14965054558547</v>
          </cell>
          <cell r="AC44">
            <v>-266.74982534713683</v>
          </cell>
          <cell r="AD44">
            <v>-294.71656169956157</v>
          </cell>
          <cell r="AE44">
            <v>-317.61075596965969</v>
          </cell>
          <cell r="AF44">
            <v>-345.29179632704785</v>
          </cell>
          <cell r="AG44">
            <v>-366.78061241819887</v>
          </cell>
          <cell r="AH44">
            <v>-388.43874836789848</v>
          </cell>
          <cell r="AI44">
            <v>-413.52459229500801</v>
          </cell>
          <cell r="AJ44">
            <v>-442.18149807473196</v>
          </cell>
          <cell r="AK44">
            <v>-473.09947315588522</v>
          </cell>
          <cell r="AL44">
            <v>-506.33782836355908</v>
          </cell>
          <cell r="AM44">
            <v>-537.01538519837027</v>
          </cell>
          <cell r="AN44">
            <v>-567.82918248649844</v>
          </cell>
          <cell r="AO44">
            <v>-596.03125527197301</v>
          </cell>
          <cell r="AP44">
            <v>-631.14569947496568</v>
          </cell>
          <cell r="AQ44">
            <v>-719.87252114812998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-6.7</v>
          </cell>
          <cell r="G59">
            <v>-11.73</v>
          </cell>
          <cell r="H59">
            <v>-3.2</v>
          </cell>
          <cell r="I59">
            <v>-7.4</v>
          </cell>
          <cell r="J59">
            <v>-6.7</v>
          </cell>
          <cell r="K59">
            <v>-6.6</v>
          </cell>
          <cell r="L59">
            <v>0</v>
          </cell>
          <cell r="M59">
            <v>-4.625</v>
          </cell>
          <cell r="N59">
            <v>9.67</v>
          </cell>
          <cell r="O59">
            <v>20.885999999999999</v>
          </cell>
          <cell r="P59">
            <v>22.164000000000001</v>
          </cell>
          <cell r="Q59">
            <v>40.700000000000003</v>
          </cell>
          <cell r="R59">
            <v>5.3</v>
          </cell>
          <cell r="S59">
            <v>0.8</v>
          </cell>
          <cell r="T59">
            <v>55.8</v>
          </cell>
          <cell r="U59">
            <v>25</v>
          </cell>
          <cell r="V59">
            <v>62</v>
          </cell>
          <cell r="W59">
            <v>76.576999999999998</v>
          </cell>
          <cell r="X59">
            <v>40.4</v>
          </cell>
          <cell r="Y59">
            <v>60.5</v>
          </cell>
          <cell r="Z59">
            <v>65.5</v>
          </cell>
          <cell r="AA59">
            <v>62.008828960185284</v>
          </cell>
          <cell r="AB59">
            <v>52.236654191746197</v>
          </cell>
          <cell r="AC59">
            <v>57.899843018362873</v>
          </cell>
          <cell r="AD59">
            <v>63.033771669710376</v>
          </cell>
          <cell r="AE59">
            <v>68.175600269572882</v>
          </cell>
          <cell r="AF59">
            <v>74.615843736316464</v>
          </cell>
          <cell r="AG59">
            <v>81.275165443686717</v>
          </cell>
          <cell r="AH59">
            <v>88.952218063712508</v>
          </cell>
          <cell r="AI59">
            <v>97.022027256945449</v>
          </cell>
          <cell r="AJ59">
            <v>106.46139520654089</v>
          </cell>
          <cell r="AK59">
            <v>116.26715577855978</v>
          </cell>
          <cell r="AL59">
            <v>127.0236386299122</v>
          </cell>
          <cell r="AM59">
            <v>138.26948782878327</v>
          </cell>
          <cell r="AN59">
            <v>151.36291346123897</v>
          </cell>
          <cell r="AO59">
            <v>164.87780259584906</v>
          </cell>
          <cell r="AP59">
            <v>180.38031143775362</v>
          </cell>
          <cell r="AQ59">
            <v>197.32702243763259</v>
          </cell>
          <cell r="AR59">
            <v>32.266044651886745</v>
          </cell>
          <cell r="AS59">
            <v>26.090428499257129</v>
          </cell>
          <cell r="AT59">
            <v>23.617836507532825</v>
          </cell>
          <cell r="AU59">
            <v>21.354193884851348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9.5210855375611327</v>
          </cell>
          <cell r="H79">
            <v>46.463943979471935</v>
          </cell>
          <cell r="I79">
            <v>65.64977332635624</v>
          </cell>
          <cell r="J79">
            <v>35.970341859000001</v>
          </cell>
          <cell r="K79">
            <v>84.722656675210629</v>
          </cell>
          <cell r="L79">
            <v>4.5602946639216775</v>
          </cell>
          <cell r="M79">
            <v>30.577513117330795</v>
          </cell>
          <cell r="N79">
            <v>-30.570408845481087</v>
          </cell>
          <cell r="O79">
            <v>38.095117748459231</v>
          </cell>
          <cell r="P79">
            <v>85.097405801781463</v>
          </cell>
          <cell r="Q79">
            <v>-2.5151260274558824</v>
          </cell>
          <cell r="R79">
            <v>-28.19157822427734</v>
          </cell>
          <cell r="S79">
            <v>-15.122571178867338</v>
          </cell>
          <cell r="T79">
            <v>29.718033690626786</v>
          </cell>
          <cell r="U79">
            <v>-31.356067421456032</v>
          </cell>
          <cell r="V79">
            <v>-34.85892006448389</v>
          </cell>
          <cell r="W79">
            <v>-35.200021569098865</v>
          </cell>
          <cell r="X79">
            <v>-24.49799736576179</v>
          </cell>
          <cell r="Y79">
            <v>-32.437363064031572</v>
          </cell>
          <cell r="Z79">
            <v>-10.731877895023715</v>
          </cell>
          <cell r="AA79">
            <v>-83.381819736254357</v>
          </cell>
        </row>
        <row r="81">
          <cell r="A81" t="str">
            <v>||</v>
          </cell>
          <cell r="B81" t="str">
            <v>errors and omissions</v>
          </cell>
          <cell r="C81" t="str">
            <v>||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||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-9.5863178737794215</v>
          </cell>
          <cell r="AD82">
            <v>-19.984849341944312</v>
          </cell>
          <cell r="AE82">
            <v>-2.1183983474332706</v>
          </cell>
        </row>
        <row r="83">
          <cell r="A83" t="str">
            <v>||</v>
          </cell>
          <cell r="B83" t="str">
            <v>_</v>
          </cell>
          <cell r="C83" t="str">
            <v>||</v>
          </cell>
          <cell r="D83" t="str">
            <v>_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37491.463979282409</v>
          </cell>
          <cell r="C84" t="str">
            <v>||</v>
          </cell>
          <cell r="D84" t="str">
            <v>||</v>
          </cell>
          <cell r="E84" t="str">
            <v>1985</v>
          </cell>
          <cell r="F84" t="str">
            <v>1986</v>
          </cell>
          <cell r="G84" t="str">
            <v>1987</v>
          </cell>
          <cell r="H84" t="str">
            <v>1988</v>
          </cell>
          <cell r="I84" t="str">
            <v>1989</v>
          </cell>
          <cell r="J84" t="str">
            <v>1990</v>
          </cell>
          <cell r="K84" t="str">
            <v>1991</v>
          </cell>
          <cell r="L84" t="str">
            <v>1992</v>
          </cell>
          <cell r="M84" t="str">
            <v>1993</v>
          </cell>
          <cell r="N84" t="str">
            <v>1994</v>
          </cell>
          <cell r="O84" t="str">
            <v>1995</v>
          </cell>
          <cell r="P84">
            <v>1999</v>
          </cell>
          <cell r="Q84">
            <v>1999</v>
          </cell>
          <cell r="R84">
            <v>1998</v>
          </cell>
          <cell r="S84">
            <v>1999</v>
          </cell>
          <cell r="T84">
            <v>2001</v>
          </cell>
          <cell r="U84">
            <v>2002</v>
          </cell>
          <cell r="V84">
            <v>2003</v>
          </cell>
          <cell r="W84">
            <v>2003</v>
          </cell>
          <cell r="X84">
            <v>2004</v>
          </cell>
          <cell r="Y84">
            <v>2005</v>
          </cell>
          <cell r="Z84">
            <v>2006</v>
          </cell>
          <cell r="AA84">
            <v>2007</v>
          </cell>
          <cell r="AB84">
            <v>2008</v>
          </cell>
          <cell r="AC84">
            <v>2009</v>
          </cell>
          <cell r="AD84">
            <v>2010</v>
          </cell>
          <cell r="AE84">
            <v>2011</v>
          </cell>
          <cell r="AF84">
            <v>2012</v>
          </cell>
          <cell r="AG84">
            <v>2013</v>
          </cell>
          <cell r="AH84">
            <v>2014</v>
          </cell>
          <cell r="AI84">
            <v>2015</v>
          </cell>
          <cell r="AJ84">
            <v>2016</v>
          </cell>
          <cell r="AK84">
            <v>2017</v>
          </cell>
          <cell r="AL84">
            <v>2018</v>
          </cell>
          <cell r="AM84">
            <v>2019</v>
          </cell>
          <cell r="AN84">
            <v>2020</v>
          </cell>
          <cell r="AO84">
            <v>2021</v>
          </cell>
          <cell r="AP84">
            <v>2022</v>
          </cell>
          <cell r="AQ84">
            <v>2022</v>
          </cell>
        </row>
        <row r="85">
          <cell r="A85" t="str">
            <v>||</v>
          </cell>
          <cell r="B85">
            <v>37491.463979282409</v>
          </cell>
          <cell r="C85" t="str">
            <v>||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10/97</v>
          </cell>
          <cell r="O85" t="str">
            <v>5/98</v>
          </cell>
          <cell r="P85" t="str">
            <v>11/99</v>
          </cell>
          <cell r="Q85" t="str">
            <v>11/99</v>
          </cell>
          <cell r="R85" t="str">
            <v>11/98</v>
          </cell>
          <cell r="S85" t="str">
            <v>11/99</v>
          </cell>
          <cell r="T85" t="str">
            <v>11/101</v>
          </cell>
          <cell r="U85" t="str">
            <v>11/102</v>
          </cell>
          <cell r="V85" t="str">
            <v>11/103</v>
          </cell>
          <cell r="W85" t="str">
            <v>11/103</v>
          </cell>
          <cell r="X85" t="str">
            <v>11/104</v>
          </cell>
          <cell r="Y85" t="str">
            <v>11/105</v>
          </cell>
          <cell r="Z85" t="str">
            <v>11/106</v>
          </cell>
          <cell r="AA85" t="str">
            <v>11/107</v>
          </cell>
          <cell r="AB85" t="str">
            <v>11/108</v>
          </cell>
          <cell r="AC85" t="str">
            <v>11/109</v>
          </cell>
          <cell r="AD85" t="str">
            <v>11/110</v>
          </cell>
          <cell r="AE85" t="str">
            <v>11/111</v>
          </cell>
          <cell r="AF85" t="str">
            <v>11/112</v>
          </cell>
          <cell r="AG85" t="str">
            <v>11/113</v>
          </cell>
          <cell r="AH85" t="str">
            <v>11/114</v>
          </cell>
          <cell r="AI85" t="str">
            <v>11/115</v>
          </cell>
          <cell r="AJ85" t="str">
            <v>11/116</v>
          </cell>
          <cell r="AK85" t="str">
            <v>11/117</v>
          </cell>
          <cell r="AL85" t="str">
            <v>11/118</v>
          </cell>
          <cell r="AM85" t="str">
            <v>11/119</v>
          </cell>
          <cell r="AN85" t="str">
            <v>11/120</v>
          </cell>
          <cell r="AO85" t="str">
            <v>11/121</v>
          </cell>
          <cell r="AP85" t="str">
            <v>11/122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Rev.</v>
          </cell>
          <cell r="O86" t="str">
            <v>Rev.</v>
          </cell>
          <cell r="P86" t="str">
            <v>Proj.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||</v>
          </cell>
          <cell r="D88" t="str">
            <v>_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  <sheetName val="Chart_15"/>
      <sheetName val="Table_16"/>
      <sheetName val="Table_25"/>
      <sheetName val="Table_35"/>
      <sheetName val="Table_45"/>
      <sheetName val="Table_55"/>
      <sheetName val="Table_65"/>
      <sheetName val="Table_75"/>
      <sheetName val="Table_85"/>
      <sheetName val="Table_95"/>
      <sheetName val="Table_115"/>
      <sheetName val="Scheduled_Repayment5"/>
      <sheetName val="Chart_14"/>
      <sheetName val="Table_15"/>
      <sheetName val="Table_24"/>
      <sheetName val="Table_34"/>
      <sheetName val="Table_44"/>
      <sheetName val="Table_54"/>
      <sheetName val="Table_64"/>
      <sheetName val="Table_74"/>
      <sheetName val="Table_84"/>
      <sheetName val="Table_94"/>
      <sheetName val="Table_114"/>
      <sheetName val="Scheduled_Repayment4"/>
      <sheetName val="Chart_13"/>
      <sheetName val="Table_14"/>
      <sheetName val="Table_23"/>
      <sheetName val="Table_33"/>
      <sheetName val="Table_43"/>
      <sheetName val="Table_53"/>
      <sheetName val="Table_63"/>
      <sheetName val="Table_73"/>
      <sheetName val="Table_83"/>
      <sheetName val="Table_93"/>
      <sheetName val="Table_113"/>
      <sheetName val="Scheduled_Repaymen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Receitas por entidade"/>
      <sheetName val="NGCPI"/>
      <sheetName val="Serviços"/>
      <sheetName val="TOC"/>
      <sheetName val="NGRealModule"/>
      <sheetName val="Readme"/>
      <sheetName val="In"/>
      <sheetName val="In_for nonoil"/>
      <sheetName val="Out"/>
      <sheetName val="Weta"/>
      <sheetName val="SavInv_gdp"/>
      <sheetName val="SavInv_nonoilgdp"/>
      <sheetName val="Work_exp"/>
      <sheetName val="SEI_sum"/>
      <sheetName val="Work_sect"/>
      <sheetName val="Source_sect"/>
      <sheetName val="Source_exp"/>
      <sheetName val="Non-oil Defl"/>
      <sheetName val="GDP Deflator"/>
      <sheetName val="SEI"/>
      <sheetName val="Quarterly_deflator"/>
      <sheetName val="SEI-MDG"/>
      <sheetName val="Work_sect_MDG"/>
      <sheetName val="Work_exp_MDG"/>
      <sheetName val="SavInv-MDG"/>
      <sheetName val="SEI_alternative"/>
      <sheetName val="Summary"/>
      <sheetName val="brief summary"/>
      <sheetName val="Text_tab"/>
      <sheetName val="EER Data"/>
      <sheetName val="SEI long-term"/>
      <sheetName val="Table 1"/>
      <sheetName val="Table 2"/>
      <sheetName val="Table 3"/>
      <sheetName val="Table 4"/>
      <sheetName val="Table 5"/>
      <sheetName val="RED1"/>
      <sheetName val="RED2"/>
      <sheetName val="RED3"/>
      <sheetName val="RED4"/>
      <sheetName val="RED6"/>
      <sheetName val="RED7"/>
      <sheetName val="SavInv__nonoilgdp"/>
      <sheetName val="SavInv_tab"/>
      <sheetName val="Sheet1"/>
      <sheetName val="SEI-muddlethrugh"/>
      <sheetName val="Work_exp_muddlethrough"/>
      <sheetName val="Work_sect_muddlethrugh"/>
      <sheetName val="SavInv-muddlethrough"/>
      <sheetName val="SEI-WB-Annual meetings"/>
      <sheetName val="SEI-PIN SR"/>
      <sheetName val="Assumptions"/>
      <sheetName val="Spring-2003-brief"/>
      <sheetName val="SavInv"/>
      <sheetName val="Deflator"/>
      <sheetName val="Brief table"/>
      <sheetName val="Work_sect_alternative"/>
      <sheetName val="Work_exp_alternative"/>
      <sheetName val="SR_Fig1"/>
      <sheetName val="chart data"/>
      <sheetName val="SEI-WB-Annual meetings-hard"/>
      <sheetName val="charts"/>
      <sheetName val="Temp_insheet for nonoil"/>
      <sheetName val="Work_exp_non-oil"/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Stress 0322"/>
      <sheetName val="Stress analysis"/>
      <sheetName val="IMF Assistance Old"/>
      <sheetName val="Key Ratios"/>
      <sheetName val="Debt Service  Long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Chart 1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GAS March 05"/>
      <sheetName val="IN-HUB"/>
      <sheetName val="OUT-HUB"/>
      <sheetName val="Assum"/>
      <sheetName val="X"/>
      <sheetName val="M"/>
      <sheetName val="SRT"/>
      <sheetName val="K"/>
      <sheetName val="T9SR_bop"/>
      <sheetName val="ControlSheet"/>
      <sheetName val="Au"/>
      <sheetName val="Module1"/>
      <sheetName val="Module2"/>
      <sheetName val="GAS Dec04"/>
      <sheetName val="Gas 2004"/>
      <sheetName val="Impact CI"/>
      <sheetName val="comments"/>
      <sheetName val="T9SR_bop (2)"/>
      <sheetName val="Gas"/>
      <sheetName val="IN-Q"/>
      <sheetName val="IN_TRE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T3SR_bop"/>
      <sheetName val="Exports for DSA"/>
      <sheetName val="Source Data (Current)"/>
      <sheetName val="Complete Data Set (Annual)"/>
      <sheetName val=""/>
      <sheetName val="A Current Data"/>
      <sheetName val="MSRV"/>
      <sheetName val="fondo promedio"/>
      <sheetName val="GRÁFICO DE FONDO POR AFILIADO"/>
      <sheetName val="Current"/>
      <sheetName val="Reference"/>
      <sheetName val="pvtReport"/>
      <sheetName val="Cuadro I-5 94-00"/>
      <sheetName val="MLIBOP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  <sheetName val="AUTH"/>
      <sheetName val="AUTH-Q"/>
      <sheetName val="AUTH-BUDGET"/>
      <sheetName val="IN_IMF"/>
      <sheetName val="IN-AUTH"/>
      <sheetName val="IN-AUTH-M"/>
      <sheetName val="IN-AUTH-Q"/>
      <sheetName val="IN-B"/>
      <sheetName val="Sheet2"/>
      <sheetName val="INDSA"/>
      <sheetName val="CG GFS 2001-DMX"/>
      <sheetName val="DMX"/>
      <sheetName val="OUT-Q"/>
      <sheetName val="WETA-OUT"/>
      <sheetName val="DMX old"/>
      <sheetName val="Fis%"/>
      <sheetName val="Fis"/>
      <sheetName val="SR Charts"/>
      <sheetName val="Fis PBB"/>
      <sheetName val="AFOSHEET"/>
      <sheetName val="PROJECTOUltima revisão_1605 (2)"/>
      <sheetName val="MTFF Projects 3"/>
      <sheetName val="MTFF Projects 2"/>
      <sheetName val="MTFF Projects"/>
      <sheetName val="FisQ"/>
      <sheetName val="Debt"/>
      <sheetName val="Budget"/>
      <sheetName val="Assump"/>
      <sheetName val="AssQ"/>
      <sheetName val="FisQ decum"/>
      <sheetName val="Growth rates"/>
      <sheetName val="rev."/>
      <sheetName val="exp"/>
      <sheetName val="DSA Ttables"/>
      <sheetName val="FisTable"/>
      <sheetName val="Fis%Table"/>
      <sheetName val="Fis Table old 1"/>
      <sheetName val="FisTable old"/>
      <sheetName val="Table SR"/>
      <sheetName val="FIS-Revenue"/>
      <sheetName val="FIS2"/>
      <sheetName val="Table2"/>
      <sheetName val="Table3"/>
      <sheetName val="Table4"/>
      <sheetName val="Table5"/>
      <sheetName val="Assistance"/>
      <sheetName val="burdensh"/>
      <sheetName val="Delivery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GDP Prod. - Input"/>
      <sheetName val="Table 1 - SEFI"/>
      <sheetName val="National Accounts"/>
      <sheetName val="Table Article IV"/>
      <sheetName val="Charts Article IV"/>
      <sheetName val="Sector GDP Comparison"/>
      <sheetName val="PROJECTIONS"/>
      <sheetName val="Staff Report T6"/>
      <sheetName val="Table 1 - SEFI COMPARISON"/>
      <sheetName val="INE PIBprod"/>
      <sheetName val="Medium Term"/>
      <sheetName val="Basic Data"/>
      <sheetName val="Staff Report T1"/>
      <sheetName val="SEFI"/>
      <sheetName val="Excel macros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Scratch pad"/>
      <sheetName val="Sel. Ind.-MacroframeworkI"/>
      <sheetName val="Annual Meetings Selec Indicator"/>
      <sheetName val="Chart real growth rates"/>
      <sheetName val="Figure 3"/>
      <sheetName val="AnMeets"/>
      <sheetName val="PIN Selected Indicators."/>
      <sheetName val="weekly-monthly Rep."/>
      <sheetName val="MacroframeworkII"/>
      <sheetName val="RED TABLES"/>
      <sheetName val="moz macroframework Brief Feb200"/>
      <sheetName val="Q2"/>
      <sheetName val="Q3"/>
      <sheetName val="Last"/>
      <sheetName val="wage growth"/>
      <sheetName val="Gasoline"/>
      <sheetName val="Scratch_pad"/>
      <sheetName val="Sel__Ind_-MacroframeworkI"/>
      <sheetName val="Annual_Meetings_Selec_Indicator"/>
      <sheetName val="Chart_real_growth_rates"/>
      <sheetName val="Figure_3"/>
      <sheetName val="PIN_Selected_Indicators_"/>
      <sheetName val="weekly-monthly_Rep_"/>
      <sheetName val="RED_TABLES"/>
      <sheetName val="moz_macroframework_Brief_Feb200"/>
      <sheetName val="wage_growth"/>
      <sheetName val="PIVO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Table"/>
      <sheetName val="Table_GEF"/>
      <sheetName val="Fiscal Scenarios"/>
      <sheetName val="Cover"/>
      <sheetName val="GERAL_FSA_2018"/>
      <sheetName val="OFE"/>
      <sheetName val="Mapa III_Fluxo_Caixa"/>
      <sheetName val="Rec"/>
      <sheetName val="Desp_Total"/>
      <sheetName val="Desp_FUN"/>
      <sheetName val="Desp_INV"/>
      <sheetName val="MAPA_IV_XVI_2"/>
      <sheetName val="INV_2010_2011"/>
      <sheetName val="INV_2012"/>
      <sheetName val="INV_2018"/>
      <sheetName val="MAPA_IV_Resumo"/>
      <sheetName val="RECEITAS CONSIGNADAS"/>
      <sheetName val="MAPA_IV_1  "/>
      <sheetName val="MAPA_IV_1.1"/>
      <sheetName val="MAPA_IV_7"/>
      <sheetName val="MAPA_IV_2"/>
      <sheetName val="MAPA_IV_2.1"/>
      <sheetName val="MAPA  IV_2.1.1_prov"/>
      <sheetName val="MAPA_IV_2.2"/>
      <sheetName val="MAPA_IV_2.3"/>
      <sheetName val="MAPA_IV_2.4"/>
      <sheetName val="MAPA_IV_2.0"/>
      <sheetName val="MAPA_IV_2_M_RESUMO"/>
      <sheetName val="MAPA_IV_2_RESUMO_Funcional"/>
      <sheetName val="Funcional_PorPag"/>
      <sheetName val="Funcional_LIQ"/>
      <sheetName val="Funcional_Alt"/>
      <sheetName val="Funcional_CORRIG"/>
      <sheetName val="Funcional_PAG"/>
      <sheetName val="Funcional_INI"/>
      <sheetName val="MAPA_IV_3"/>
      <sheetName val="MAPA_IV_4_organica"/>
      <sheetName val="MAPA_IV_2_M_RESUMO_FSA"/>
      <sheetName val="FSA - QUADROS RELATORIO"/>
      <sheetName val="FUNC FSA"/>
      <sheetName val="MAPA_IV_2_RESUMO_Funcional FSA"/>
      <sheetName val="MAPA_IV_4.2_organica"/>
      <sheetName val="MAPA_IV_4_rec"/>
      <sheetName val="MAPA_IV_4.161"/>
      <sheetName val="MAPA_IV_5_des"/>
      <sheetName val="MAPA_IV_5.161"/>
      <sheetName val="MAPA_IV_6"/>
      <sheetName val="MAPA_IV_5.2"/>
      <sheetName val="MAPA_IV_5.3"/>
      <sheetName val="rec ag reg "/>
      <sheetName val="desp ag reg"/>
      <sheetName val="QUADRO REL -Grandes Agregad (2"/>
      <sheetName val="QUADRO REL -Grandes Agregados"/>
      <sheetName val="MAPA_IV_8"/>
      <sheetName val="Enc_Comuns"/>
      <sheetName val="MAPA_IV_8.1"/>
      <sheetName val="MAPA_IV_9"/>
      <sheetName val="MAPA_IV_101"/>
      <sheetName val="MAPA_IV_10_1"/>
      <sheetName val="Funcional_CORRIG (2)"/>
      <sheetName val="MAPA_X_I_2018"/>
      <sheetName val="MAPA_X_a_I_2018"/>
      <sheetName val="Cabimentos Expresso"/>
      <sheetName val="MAPA_IV_10_2"/>
      <sheetName val="MAPA_IV_10_RESUM_Funcional_PPIP"/>
      <sheetName val="MAPA_IV_11"/>
      <sheetName val="MAPA_III_12"/>
      <sheetName val="MAPA_IV_13"/>
      <sheetName val="MAPA_IV_14 - 2017"/>
      <sheetName val="INPS 2013"/>
      <sheetName val="MAPA_IV_14 "/>
      <sheetName val="SeriePIB"/>
      <sheetName val="PR"/>
      <sheetName val="AN"/>
      <sheetName val="TCONST"/>
      <sheetName val="STJ"/>
      <sheetName val="PGR"/>
      <sheetName val="TC"/>
      <sheetName val="CSMJ"/>
      <sheetName val="CSMP"/>
      <sheetName val="GPM"/>
      <sheetName val="MAPPCM"/>
      <sheetName val="MAPMIR"/>
      <sheetName val="MF"/>
      <sheetName val="MNEC"/>
      <sheetName val="MDEF"/>
      <sheetName val="MJT"/>
      <sheetName val="MAI"/>
      <sheetName val="MTT"/>
      <sheetName val="MEM"/>
      <sheetName val="MICE"/>
      <sheetName val="MAA"/>
      <sheetName val="ME"/>
      <sheetName val="MD"/>
      <sheetName val="MFIS"/>
      <sheetName val="MCIC"/>
      <sheetName val="MSSS"/>
      <sheetName val="MIOTH"/>
      <sheetName val="CRE"/>
      <sheetName val="OPERAÇÕES FINANCEIRAS DO ES (2"/>
      <sheetName val="Alocação Credor 12"/>
      <sheetName val="Serv. Div Ext 2010 a 2012"/>
      <sheetName val="Movi Janeiro-Dezembro 2017"/>
      <sheetName val="Desembolso_18"/>
      <sheetName val="Serv. Div Ext 2014 a 2016"/>
      <sheetName val="Amort_Emp_Ext 2018"/>
      <sheetName val="Serv. Div Ext 2016 a 2017"/>
      <sheetName val="Estoque 2000 a 2017"/>
      <sheetName val="Serv. Div Ext 2016 a 2018"/>
      <sheetName val="Estoque 2000 a 2018"/>
      <sheetName val="Movi Janeiro - Dezembro 2018"/>
      <sheetName val="Estoque DInt (2018)"/>
      <sheetName val="Stock D. interna (Corrigido)"/>
      <sheetName val="Estoque DInt"/>
      <sheetName val="BT por Instituição 2018"/>
      <sheetName val="BT 07 por Instituição"/>
      <sheetName val="Aplicação de Produtos Emp. 2018"/>
      <sheetName val="OPERAÇÔES DE TESOURO 2018"/>
      <sheetName val="OPERAÇÔES DE TESOURO 2017"/>
      <sheetName val="MOV_CONTA_CLIENTE 2017"/>
      <sheetName val="ppipDES"/>
      <sheetName val="ppipfun"/>
      <sheetName val="Compensação em 2018"/>
      <sheetName val="Folha4"/>
      <sheetName val="Serv. Div Ext 2011 a 2013"/>
      <sheetName val=" Moviment Anual  2012"/>
      <sheetName val="QUADRO REL -Princip.ind.orc."/>
      <sheetName val="QUADRO REL -Alt orçamental "/>
      <sheetName val="Quadros REL - Receitas"/>
      <sheetName val="QUADRO REL -Despesa c Pessoal"/>
      <sheetName val="Pagos em 2014"/>
      <sheetName val="BCV"/>
      <sheetName val="CE_2013"/>
      <sheetName val="MAPA A.1_OT_BT"/>
      <sheetName val="Folha3"/>
      <sheetName val="Folh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B3">
            <v>68499.676713871901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>
        <row r="26">
          <cell r="I26">
            <v>6.5769714209999997</v>
          </cell>
        </row>
      </sheetData>
      <sheetData sheetId="313"/>
      <sheetData sheetId="314"/>
      <sheetData sheetId="315"/>
      <sheetData sheetId="316"/>
      <sheetData sheetId="317"/>
      <sheetData sheetId="318">
        <row r="4">
          <cell r="A4" t="str">
            <v>C:\DATA\CPV\DMX\CPV.DMX</v>
          </cell>
        </row>
      </sheetData>
      <sheetData sheetId="319"/>
      <sheetData sheetId="320"/>
      <sheetData sheetId="321"/>
      <sheetData sheetId="322"/>
      <sheetData sheetId="323">
        <row r="15">
          <cell r="AJ15">
            <v>3.7469089969542297</v>
          </cell>
        </row>
      </sheetData>
      <sheetData sheetId="324">
        <row r="10">
          <cell r="W10">
            <v>14.833752649999999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/>
      <sheetData sheetId="375"/>
      <sheetData sheetId="376"/>
      <sheetData sheetId="377" refreshError="1"/>
      <sheetData sheetId="378"/>
      <sheetData sheetId="379"/>
      <sheetData sheetId="380" refreshError="1"/>
      <sheetData sheetId="381"/>
      <sheetData sheetId="382" refreshError="1"/>
      <sheetData sheetId="383"/>
      <sheetData sheetId="384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>
        <row r="19">
          <cell r="D19">
            <v>54148450</v>
          </cell>
        </row>
      </sheetData>
      <sheetData sheetId="452"/>
      <sheetData sheetId="453">
        <row r="7">
          <cell r="AC7">
            <v>21672.032127410002</v>
          </cell>
        </row>
      </sheetData>
      <sheetData sheetId="454"/>
      <sheetData sheetId="455"/>
      <sheetData sheetId="456">
        <row r="15">
          <cell r="G15">
            <v>19580434158</v>
          </cell>
        </row>
      </sheetData>
      <sheetData sheetId="457"/>
      <sheetData sheetId="458"/>
      <sheetData sheetId="459"/>
      <sheetData sheetId="460"/>
      <sheetData sheetId="461"/>
      <sheetData sheetId="462">
        <row r="7">
          <cell r="G7">
            <v>42327841999</v>
          </cell>
        </row>
      </sheetData>
      <sheetData sheetId="463">
        <row r="7">
          <cell r="D7">
            <v>40522796752</v>
          </cell>
        </row>
      </sheetData>
      <sheetData sheetId="464">
        <row r="7">
          <cell r="L7">
            <v>19580434158</v>
          </cell>
        </row>
      </sheetData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>
        <row r="61">
          <cell r="K61">
            <v>7056820022</v>
          </cell>
        </row>
      </sheetData>
      <sheetData sheetId="506">
        <row r="62">
          <cell r="D62">
            <v>61254740533.754997</v>
          </cell>
        </row>
      </sheetData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>
        <row r="106">
          <cell r="E106">
            <v>23112179906.590004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  <sheetName val="ExpTemplate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R40"/>
  <sheetViews>
    <sheetView tabSelected="1" zoomScale="99" zoomScaleNormal="99" workbookViewId="0">
      <selection activeCell="A22" sqref="A19:A22"/>
    </sheetView>
  </sheetViews>
  <sheetFormatPr defaultColWidth="8.7265625" defaultRowHeight="12"/>
  <cols>
    <col min="1" max="1" width="42.81640625" style="2" customWidth="1"/>
    <col min="2" max="10" width="7.54296875" style="2" customWidth="1"/>
    <col min="11" max="11" width="7.26953125" style="2" customWidth="1"/>
    <col min="12" max="17" width="7.54296875" style="2" customWidth="1"/>
    <col min="18" max="38" width="7.7265625" style="2" customWidth="1"/>
    <col min="39" max="39" width="7.81640625" style="2" customWidth="1"/>
    <col min="40" max="40" width="8" style="2" customWidth="1"/>
    <col min="41" max="41" width="8.54296875" style="2" customWidth="1"/>
    <col min="42" max="42" width="7.453125" style="2" customWidth="1"/>
    <col min="43" max="16384" width="8.7265625" style="2"/>
  </cols>
  <sheetData>
    <row r="7" spans="1:44">
      <c r="A7" s="41" t="s">
        <v>0</v>
      </c>
      <c r="B7" s="1">
        <v>2000</v>
      </c>
      <c r="C7" s="1">
        <v>2001</v>
      </c>
      <c r="D7" s="1">
        <v>2002</v>
      </c>
      <c r="E7" s="1">
        <v>2003</v>
      </c>
      <c r="F7" s="1">
        <v>2004</v>
      </c>
      <c r="G7" s="1">
        <v>2005</v>
      </c>
      <c r="H7" s="1">
        <v>2006</v>
      </c>
      <c r="I7" s="1">
        <v>2007</v>
      </c>
      <c r="J7" s="1">
        <v>2008</v>
      </c>
      <c r="K7" s="1">
        <v>2009</v>
      </c>
      <c r="L7" s="42">
        <v>2010</v>
      </c>
      <c r="M7" s="43"/>
      <c r="N7" s="44">
        <v>2011</v>
      </c>
      <c r="O7" s="45"/>
      <c r="P7" s="39">
        <v>2012</v>
      </c>
      <c r="Q7" s="43"/>
      <c r="R7" s="44">
        <v>2013</v>
      </c>
      <c r="S7" s="45"/>
      <c r="T7" s="44">
        <v>2014</v>
      </c>
      <c r="U7" s="45"/>
      <c r="V7" s="44">
        <v>2015</v>
      </c>
      <c r="W7" s="45"/>
      <c r="X7" s="44">
        <v>2016</v>
      </c>
      <c r="Y7" s="45"/>
      <c r="Z7" s="44">
        <v>2017</v>
      </c>
      <c r="AA7" s="45"/>
      <c r="AB7" s="44">
        <v>2018</v>
      </c>
      <c r="AC7" s="45"/>
      <c r="AD7" s="44">
        <v>2019</v>
      </c>
      <c r="AE7" s="45"/>
      <c r="AF7" s="39">
        <v>2020</v>
      </c>
      <c r="AG7" s="43"/>
      <c r="AH7" s="39">
        <v>2021</v>
      </c>
      <c r="AI7" s="43"/>
      <c r="AJ7" s="39">
        <v>2022</v>
      </c>
      <c r="AK7" s="40"/>
      <c r="AL7" s="39">
        <v>2023</v>
      </c>
      <c r="AM7" s="40"/>
      <c r="AN7" s="39">
        <v>2024</v>
      </c>
      <c r="AO7" s="40"/>
      <c r="AP7" s="39" t="s">
        <v>23</v>
      </c>
      <c r="AQ7" s="40"/>
      <c r="AR7" s="38">
        <v>2026</v>
      </c>
    </row>
    <row r="8" spans="1:44" ht="20.149999999999999" customHeight="1">
      <c r="A8" s="41"/>
      <c r="B8" s="3" t="s">
        <v>1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4" t="s">
        <v>2</v>
      </c>
      <c r="M8" s="5" t="s">
        <v>1</v>
      </c>
      <c r="N8" s="6" t="s">
        <v>2</v>
      </c>
      <c r="O8" s="5" t="s">
        <v>1</v>
      </c>
      <c r="P8" s="6" t="s">
        <v>2</v>
      </c>
      <c r="Q8" s="5" t="s">
        <v>1</v>
      </c>
      <c r="R8" s="6" t="s">
        <v>2</v>
      </c>
      <c r="S8" s="5" t="s">
        <v>1</v>
      </c>
      <c r="T8" s="6" t="s">
        <v>2</v>
      </c>
      <c r="U8" s="5" t="s">
        <v>1</v>
      </c>
      <c r="V8" s="6" t="s">
        <v>2</v>
      </c>
      <c r="W8" s="5" t="s">
        <v>1</v>
      </c>
      <c r="X8" s="6" t="s">
        <v>2</v>
      </c>
      <c r="Y8" s="5" t="s">
        <v>1</v>
      </c>
      <c r="Z8" s="6" t="s">
        <v>2</v>
      </c>
      <c r="AA8" s="5" t="s">
        <v>1</v>
      </c>
      <c r="AB8" s="6" t="s">
        <v>2</v>
      </c>
      <c r="AC8" s="7" t="s">
        <v>1</v>
      </c>
      <c r="AD8" s="8" t="s">
        <v>2</v>
      </c>
      <c r="AE8" s="5" t="s">
        <v>1</v>
      </c>
      <c r="AF8" s="9" t="s">
        <v>2</v>
      </c>
      <c r="AG8" s="5" t="s">
        <v>1</v>
      </c>
      <c r="AH8" s="9" t="s">
        <v>2</v>
      </c>
      <c r="AI8" s="5" t="s">
        <v>1</v>
      </c>
      <c r="AJ8" s="9" t="s">
        <v>2</v>
      </c>
      <c r="AK8" s="5" t="s">
        <v>1</v>
      </c>
      <c r="AL8" s="9" t="s">
        <v>2</v>
      </c>
      <c r="AM8" s="5" t="s">
        <v>1</v>
      </c>
      <c r="AN8" s="9" t="s">
        <v>2</v>
      </c>
      <c r="AO8" s="5" t="s">
        <v>1</v>
      </c>
      <c r="AP8" s="9" t="s">
        <v>2</v>
      </c>
      <c r="AQ8" s="5" t="s">
        <v>24</v>
      </c>
      <c r="AR8" s="37" t="s">
        <v>2</v>
      </c>
    </row>
    <row r="9" spans="1:44" ht="14.5" customHeight="1">
      <c r="A9" s="17" t="s">
        <v>3</v>
      </c>
      <c r="B9" s="22">
        <v>8279.5585219925833</v>
      </c>
      <c r="C9" s="23">
        <v>8206.4239322142093</v>
      </c>
      <c r="D9" s="23">
        <v>8630.550794888095</v>
      </c>
      <c r="E9" s="23">
        <v>9240.3455093801549</v>
      </c>
      <c r="F9" s="23">
        <v>9634.2264513442933</v>
      </c>
      <c r="G9" s="23">
        <v>10741.83124388123</v>
      </c>
      <c r="H9" s="23">
        <v>11682.072953299999</v>
      </c>
      <c r="I9" s="23">
        <v>12129.786638</v>
      </c>
      <c r="J9" s="23">
        <v>12439.1343304</v>
      </c>
      <c r="K9" s="23">
        <v>14206.845851689401</v>
      </c>
      <c r="L9" s="24">
        <f>+L10+L11</f>
        <v>16197.238814000002</v>
      </c>
      <c r="M9" s="22">
        <f t="shared" ref="M9:AH9" si="0">+M10+M11</f>
        <v>14809.512012000001</v>
      </c>
      <c r="N9" s="25">
        <f t="shared" si="0"/>
        <v>17144.439385038</v>
      </c>
      <c r="O9" s="22">
        <f t="shared" si="0"/>
        <v>15679.313467272501</v>
      </c>
      <c r="P9" s="25">
        <f t="shared" si="0"/>
        <v>17418.2485636276</v>
      </c>
      <c r="Q9" s="22">
        <f t="shared" si="0"/>
        <v>15885.933759356021</v>
      </c>
      <c r="R9" s="25">
        <f t="shared" si="0"/>
        <v>18136.750954588002</v>
      </c>
      <c r="S9" s="22">
        <f t="shared" si="0"/>
        <v>16600.68168555</v>
      </c>
      <c r="T9" s="25">
        <f t="shared" si="0"/>
        <v>18486.344313477606</v>
      </c>
      <c r="U9" s="22">
        <f t="shared" si="0"/>
        <v>17171.505576164691</v>
      </c>
      <c r="V9" s="25">
        <f t="shared" si="0"/>
        <v>18760</v>
      </c>
      <c r="W9" s="22">
        <f t="shared" si="0"/>
        <v>17529.932374280001</v>
      </c>
      <c r="X9" s="25">
        <f t="shared" si="0"/>
        <v>20380.051187000001</v>
      </c>
      <c r="Y9" s="22">
        <f t="shared" si="0"/>
        <v>18364.716349010003</v>
      </c>
      <c r="Z9" s="25">
        <f t="shared" si="0"/>
        <v>20724.044204624999</v>
      </c>
      <c r="AA9" s="22">
        <f t="shared" si="0"/>
        <v>18890.850969690004</v>
      </c>
      <c r="AB9" s="25">
        <f t="shared" si="0"/>
        <v>21672.032127410002</v>
      </c>
      <c r="AC9" s="22">
        <f t="shared" si="0"/>
        <v>19580.434158</v>
      </c>
      <c r="AD9" s="25">
        <f t="shared" si="0"/>
        <v>23206.876957859997</v>
      </c>
      <c r="AE9" s="22">
        <f t="shared" si="0"/>
        <v>21176.563296310003</v>
      </c>
      <c r="AF9" s="25">
        <f t="shared" si="0"/>
        <v>23647.624434000001</v>
      </c>
      <c r="AG9" s="22">
        <f t="shared" si="0"/>
        <v>21842.063930999997</v>
      </c>
      <c r="AH9" s="25">
        <f t="shared" si="0"/>
        <v>24479.538951999999</v>
      </c>
      <c r="AI9" s="22">
        <f>+AI10+AI11</f>
        <v>22424.845697999997</v>
      </c>
      <c r="AJ9" s="24">
        <f t="shared" ref="AJ9:AO9" si="1">SUM(AJ10:AJ11)</f>
        <v>24326.108401739999</v>
      </c>
      <c r="AK9" s="22">
        <f t="shared" si="1"/>
        <v>22603.224698731676</v>
      </c>
      <c r="AL9" s="24">
        <f t="shared" si="1"/>
        <v>24581.079331999998</v>
      </c>
      <c r="AM9" s="22">
        <f t="shared" si="1"/>
        <v>23010.316472999999</v>
      </c>
      <c r="AN9" s="24">
        <f t="shared" si="1"/>
        <v>26961.122262160799</v>
      </c>
      <c r="AO9" s="22">
        <f t="shared" si="1"/>
        <v>23430.58738002857</v>
      </c>
      <c r="AP9" s="24">
        <f>AP10+AP11</f>
        <v>29177.17900158132</v>
      </c>
      <c r="AQ9" s="22">
        <f t="shared" ref="AQ9:AR9" si="2">AQ10+AQ11</f>
        <v>25377.212184000004</v>
      </c>
      <c r="AR9" s="22">
        <f t="shared" si="2"/>
        <v>32962.253041080643</v>
      </c>
    </row>
    <row r="10" spans="1:44" ht="15" customHeight="1">
      <c r="A10" s="17" t="s">
        <v>4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4">
        <v>15595.932626000002</v>
      </c>
      <c r="M10" s="22">
        <v>14282.637555000001</v>
      </c>
      <c r="N10" s="25">
        <v>16313.002553484999</v>
      </c>
      <c r="O10" s="22">
        <v>15010.7917152725</v>
      </c>
      <c r="P10" s="25">
        <v>16552.014826680701</v>
      </c>
      <c r="Q10" s="22">
        <v>15114.011227356021</v>
      </c>
      <c r="R10" s="25">
        <v>17191.892230084002</v>
      </c>
      <c r="S10" s="22">
        <v>15666.881256000001</v>
      </c>
      <c r="T10" s="25">
        <v>17464.727277439979</v>
      </c>
      <c r="U10" s="22">
        <v>16027.943997424314</v>
      </c>
      <c r="V10" s="25">
        <v>17660.717841000001</v>
      </c>
      <c r="W10" s="22">
        <v>16345.356003080002</v>
      </c>
      <c r="X10" s="25">
        <v>19023.206425</v>
      </c>
      <c r="Y10" s="22">
        <v>17133.492975010002</v>
      </c>
      <c r="Z10" s="25">
        <v>19314.796495524999</v>
      </c>
      <c r="AA10" s="22">
        <v>17609.195662640002</v>
      </c>
      <c r="AB10" s="25">
        <v>20204.434128410001</v>
      </c>
      <c r="AC10" s="22">
        <v>18276.035036000001</v>
      </c>
      <c r="AD10" s="25">
        <v>21608.345315859999</v>
      </c>
      <c r="AE10" s="22">
        <v>19221.984219000002</v>
      </c>
      <c r="AF10" s="25">
        <v>21704.945671000001</v>
      </c>
      <c r="AG10" s="22">
        <v>19914.638316999997</v>
      </c>
      <c r="AH10" s="25">
        <v>22379.570136999999</v>
      </c>
      <c r="AI10" s="22">
        <v>20536.675364999999</v>
      </c>
      <c r="AJ10" s="24">
        <v>22206.31479389</v>
      </c>
      <c r="AK10" s="22">
        <v>20479.200812589806</v>
      </c>
      <c r="AL10" s="24">
        <v>22413.696737999999</v>
      </c>
      <c r="AM10" s="22">
        <v>20529.107753</v>
      </c>
      <c r="AN10" s="24">
        <v>24728.1483959908</v>
      </c>
      <c r="AO10" s="22">
        <v>21078.770429895238</v>
      </c>
      <c r="AP10" s="24">
        <f>26803401394/1000000</f>
        <v>26803.401394</v>
      </c>
      <c r="AQ10" s="22">
        <v>22956.597978000002</v>
      </c>
      <c r="AR10" s="22">
        <v>30467.210510859295</v>
      </c>
    </row>
    <row r="11" spans="1:44" ht="15" customHeight="1">
      <c r="A11" s="17" t="s">
        <v>5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4">
        <v>601.30618800000002</v>
      </c>
      <c r="M11" s="22">
        <v>526.87445700000001</v>
      </c>
      <c r="N11" s="25">
        <v>831.43683155300005</v>
      </c>
      <c r="O11" s="22">
        <v>668.52175200000011</v>
      </c>
      <c r="P11" s="25">
        <v>866.23373694689997</v>
      </c>
      <c r="Q11" s="22">
        <v>771.92253200000005</v>
      </c>
      <c r="R11" s="25">
        <v>944.85872450399995</v>
      </c>
      <c r="S11" s="22">
        <v>933.80042954999999</v>
      </c>
      <c r="T11" s="25">
        <v>1021.6170360376267</v>
      </c>
      <c r="U11" s="22">
        <v>1143.5615787403763</v>
      </c>
      <c r="V11" s="25">
        <v>1099.2821590000001</v>
      </c>
      <c r="W11" s="22">
        <v>1184.5763712</v>
      </c>
      <c r="X11" s="25">
        <v>1356.8447620000002</v>
      </c>
      <c r="Y11" s="22">
        <v>1231.2233740000001</v>
      </c>
      <c r="Z11" s="25">
        <v>1409.2477091000001</v>
      </c>
      <c r="AA11" s="22">
        <v>1281.6553070500001</v>
      </c>
      <c r="AB11" s="25">
        <v>1467.5979989999998</v>
      </c>
      <c r="AC11" s="22">
        <v>1304.399122</v>
      </c>
      <c r="AD11" s="25">
        <v>1598.5316419999999</v>
      </c>
      <c r="AE11" s="22">
        <v>1954.57907731</v>
      </c>
      <c r="AF11" s="25">
        <v>1942.6787630000001</v>
      </c>
      <c r="AG11" s="22">
        <v>1927.425614</v>
      </c>
      <c r="AH11" s="25">
        <v>2099.9688150000002</v>
      </c>
      <c r="AI11" s="22">
        <v>1888.170333</v>
      </c>
      <c r="AJ11" s="24">
        <v>2119.7936078499997</v>
      </c>
      <c r="AK11" s="22">
        <v>2124.0238861418684</v>
      </c>
      <c r="AL11" s="24">
        <v>2167.3825940000002</v>
      </c>
      <c r="AM11" s="22">
        <v>2481.2087200000001</v>
      </c>
      <c r="AN11" s="24">
        <v>2232.9738661699998</v>
      </c>
      <c r="AO11" s="22">
        <v>2351.8169501333332</v>
      </c>
      <c r="AP11" s="24">
        <f>2373777607.58132/1000000</f>
        <v>2373.7776075813199</v>
      </c>
      <c r="AQ11" s="22">
        <v>2420.6142060000002</v>
      </c>
      <c r="AR11" s="22">
        <v>2495.0425302213503</v>
      </c>
    </row>
    <row r="12" spans="1:44" ht="15" customHeight="1">
      <c r="A12" s="17" t="s">
        <v>6</v>
      </c>
      <c r="B12" s="22">
        <v>2977.7539324539998</v>
      </c>
      <c r="C12" s="23">
        <v>2909.0428339239998</v>
      </c>
      <c r="D12" s="23">
        <v>3108.8572799040003</v>
      </c>
      <c r="E12" s="23">
        <v>3101.2120750989998</v>
      </c>
      <c r="F12" s="23">
        <v>3136.1722972300004</v>
      </c>
      <c r="G12" s="23">
        <v>4123.2598466330001</v>
      </c>
      <c r="H12" s="23">
        <v>4518.2260961000002</v>
      </c>
      <c r="I12" s="23">
        <v>5073.8945024899995</v>
      </c>
      <c r="J12" s="23">
        <v>4606.6032456700004</v>
      </c>
      <c r="K12" s="23">
        <v>5293.5874653584096</v>
      </c>
      <c r="L12" s="24">
        <v>6839.6145820000002</v>
      </c>
      <c r="M12" s="22">
        <v>5171.4106277270002</v>
      </c>
      <c r="N12" s="25">
        <v>7586.0133220000007</v>
      </c>
      <c r="O12" s="22">
        <v>5247.5487109999995</v>
      </c>
      <c r="P12" s="25">
        <v>6619.9807429850498</v>
      </c>
      <c r="Q12" s="22">
        <v>4994.8710806281197</v>
      </c>
      <c r="R12" s="25">
        <v>8479.5745609999994</v>
      </c>
      <c r="S12" s="22">
        <v>5061.5339533599999</v>
      </c>
      <c r="T12" s="25">
        <v>8395.8515215980242</v>
      </c>
      <c r="U12" s="22">
        <v>5744.1135562627496</v>
      </c>
      <c r="V12" s="25">
        <v>8588</v>
      </c>
      <c r="W12" s="22">
        <v>7433.2766981000004</v>
      </c>
      <c r="X12" s="25">
        <v>9810.5102330000009</v>
      </c>
      <c r="Y12" s="22">
        <v>7562.7395483200007</v>
      </c>
      <c r="Z12" s="25">
        <v>8985.9390535400016</v>
      </c>
      <c r="AA12" s="22">
        <v>6960.6098057299996</v>
      </c>
      <c r="AB12" s="25">
        <v>9217.0150603399998</v>
      </c>
      <c r="AC12" s="22">
        <v>7505.0486490000003</v>
      </c>
      <c r="AD12" s="25">
        <v>10790.152629304999</v>
      </c>
      <c r="AE12" s="22">
        <v>9248.3028621000012</v>
      </c>
      <c r="AF12" s="25">
        <v>15438.382281999999</v>
      </c>
      <c r="AG12" s="22">
        <v>11110.143196000001</v>
      </c>
      <c r="AH12" s="25">
        <v>12291.885581</v>
      </c>
      <c r="AI12" s="22">
        <v>9983.1125630000006</v>
      </c>
      <c r="AJ12" s="24">
        <v>12390.374375279998</v>
      </c>
      <c r="AK12" s="22">
        <v>10708.509052023575</v>
      </c>
      <c r="AL12" s="24">
        <v>14764.544189</v>
      </c>
      <c r="AM12" s="22">
        <v>12676.292423999999</v>
      </c>
      <c r="AN12" s="24">
        <v>16959.848781538902</v>
      </c>
      <c r="AO12" s="22">
        <v>13411.008542</v>
      </c>
      <c r="AP12" s="24">
        <f>19193108440.6899/1000000</f>
        <v>19193.108440689899</v>
      </c>
      <c r="AQ12" s="22">
        <v>15202.233439</v>
      </c>
      <c r="AR12" s="22">
        <v>17515.059430669855</v>
      </c>
    </row>
    <row r="13" spans="1:44" ht="15" customHeight="1">
      <c r="A13" s="17" t="s">
        <v>7</v>
      </c>
      <c r="B13" s="22">
        <f t="shared" ref="B13:K13" si="3">+B14+B15+B16</f>
        <v>1020.7615559999999</v>
      </c>
      <c r="C13" s="23">
        <f t="shared" si="3"/>
        <v>1336</v>
      </c>
      <c r="D13" s="23">
        <f t="shared" si="3"/>
        <v>2162</v>
      </c>
      <c r="E13" s="23">
        <f t="shared" si="3"/>
        <v>1997.9</v>
      </c>
      <c r="F13" s="23">
        <f t="shared" si="3"/>
        <v>2055.6</v>
      </c>
      <c r="G13" s="23">
        <f t="shared" si="3"/>
        <v>1927.0993399999998</v>
      </c>
      <c r="H13" s="23">
        <f t="shared" si="3"/>
        <v>1919.959429</v>
      </c>
      <c r="I13" s="23">
        <f t="shared" si="3"/>
        <v>1880.861836</v>
      </c>
      <c r="J13" s="23">
        <f t="shared" si="3"/>
        <v>1846.678034329999</v>
      </c>
      <c r="K13" s="23">
        <f t="shared" si="3"/>
        <v>1861.1975680318501</v>
      </c>
      <c r="L13" s="24">
        <f>+L14+L15+L16</f>
        <v>2531.6169089999999</v>
      </c>
      <c r="M13" s="22">
        <f t="shared" ref="M13:AH13" si="4">+M14+M15+M16</f>
        <v>2172.690595</v>
      </c>
      <c r="N13" s="25">
        <f t="shared" si="4"/>
        <v>2522.55413</v>
      </c>
      <c r="O13" s="22">
        <f t="shared" si="4"/>
        <v>2276.321582</v>
      </c>
      <c r="P13" s="25">
        <f t="shared" si="4"/>
        <v>2474.3400540000002</v>
      </c>
      <c r="Q13" s="22">
        <f t="shared" si="4"/>
        <v>2857.7293870000003</v>
      </c>
      <c r="R13" s="25">
        <f t="shared" si="4"/>
        <v>3680.8274840000004</v>
      </c>
      <c r="S13" s="22">
        <f t="shared" si="4"/>
        <v>3383.2951849900001</v>
      </c>
      <c r="T13" s="25">
        <f t="shared" si="4"/>
        <v>4200.4167829999997</v>
      </c>
      <c r="U13" s="22">
        <f t="shared" si="4"/>
        <v>3444.0178460000002</v>
      </c>
      <c r="V13" s="25">
        <f t="shared" si="4"/>
        <v>4185</v>
      </c>
      <c r="W13" s="22">
        <f t="shared" si="4"/>
        <v>4134.2079789999998</v>
      </c>
      <c r="X13" s="25">
        <f t="shared" si="4"/>
        <v>4261</v>
      </c>
      <c r="Y13" s="22">
        <f t="shared" si="4"/>
        <v>4223.0582979999999</v>
      </c>
      <c r="Z13" s="25">
        <f t="shared" si="4"/>
        <v>4709</v>
      </c>
      <c r="AA13" s="22">
        <f t="shared" si="4"/>
        <v>4523.463565</v>
      </c>
      <c r="AB13" s="25">
        <f t="shared" si="4"/>
        <v>5496.2687900000001</v>
      </c>
      <c r="AC13" s="22">
        <f t="shared" si="4"/>
        <v>4733.4072530000003</v>
      </c>
      <c r="AD13" s="25">
        <f t="shared" si="4"/>
        <v>5636.5699080000004</v>
      </c>
      <c r="AE13" s="22">
        <f t="shared" si="4"/>
        <v>4991.2831809999998</v>
      </c>
      <c r="AF13" s="25">
        <f t="shared" si="4"/>
        <v>5186.8378890000004</v>
      </c>
      <c r="AG13" s="22">
        <f t="shared" si="4"/>
        <v>4828.578818</v>
      </c>
      <c r="AH13" s="25">
        <f t="shared" si="4"/>
        <v>4485.0032689999998</v>
      </c>
      <c r="AI13" s="22">
        <f>+AI14+AI15+AI16</f>
        <v>4267.2243989999997</v>
      </c>
      <c r="AJ13" s="24">
        <f t="shared" ref="AJ13:AR13" si="5">SUM(AJ14:AJ16)</f>
        <v>5541.3273329999993</v>
      </c>
      <c r="AK13" s="22">
        <f t="shared" si="5"/>
        <v>5383.5717340000001</v>
      </c>
      <c r="AL13" s="24">
        <f t="shared" si="5"/>
        <v>5877.2430679999998</v>
      </c>
      <c r="AM13" s="22">
        <f t="shared" si="5"/>
        <v>5866.9833530000005</v>
      </c>
      <c r="AN13" s="24">
        <f t="shared" si="5"/>
        <v>6238.2705409999999</v>
      </c>
      <c r="AO13" s="22">
        <f t="shared" si="5"/>
        <v>6588.3617219999996</v>
      </c>
      <c r="AP13" s="24">
        <f t="shared" si="5"/>
        <v>6174.5764459999991</v>
      </c>
      <c r="AQ13" s="22">
        <f t="shared" si="5"/>
        <v>6260.462039</v>
      </c>
      <c r="AR13" s="22">
        <f t="shared" si="5"/>
        <v>6964.3025179999995</v>
      </c>
    </row>
    <row r="14" spans="1:44" ht="15" customHeight="1">
      <c r="A14" s="17" t="s">
        <v>8</v>
      </c>
      <c r="B14" s="22">
        <v>494.90613999999999</v>
      </c>
      <c r="C14" s="23">
        <v>803.3</v>
      </c>
      <c r="D14" s="23">
        <v>1437.5</v>
      </c>
      <c r="E14" s="23">
        <v>1481.4</v>
      </c>
      <c r="F14" s="23">
        <v>1506</v>
      </c>
      <c r="G14" s="23">
        <v>1383.6</v>
      </c>
      <c r="H14" s="23">
        <v>1398.0482480000001</v>
      </c>
      <c r="I14" s="23">
        <v>1359.69319</v>
      </c>
      <c r="J14" s="23">
        <v>1317.497517</v>
      </c>
      <c r="K14" s="23">
        <v>1271.2817030000001</v>
      </c>
      <c r="L14" s="24">
        <v>1727.2521449999999</v>
      </c>
      <c r="M14" s="22">
        <v>1460.0051350000001</v>
      </c>
      <c r="N14" s="25">
        <v>1504.7213300000001</v>
      </c>
      <c r="O14" s="22">
        <v>1424.7853620000001</v>
      </c>
      <c r="P14" s="25">
        <v>1409.5480520000001</v>
      </c>
      <c r="Q14" s="22">
        <v>1715.3223190000001</v>
      </c>
      <c r="R14" s="25">
        <v>1849.586436</v>
      </c>
      <c r="S14" s="22">
        <v>1438.2323789899999</v>
      </c>
      <c r="T14" s="25">
        <v>2266.0587070000001</v>
      </c>
      <c r="U14" s="22">
        <v>1909.717126</v>
      </c>
      <c r="V14" s="25">
        <v>2269</v>
      </c>
      <c r="W14" s="22">
        <v>2373.9876629999999</v>
      </c>
      <c r="X14" s="25">
        <v>2415</v>
      </c>
      <c r="Y14" s="22">
        <v>2455.3942969999998</v>
      </c>
      <c r="Z14" s="25">
        <v>2005</v>
      </c>
      <c r="AA14" s="22">
        <v>2683.592846</v>
      </c>
      <c r="AB14" s="25">
        <v>3268</v>
      </c>
      <c r="AC14" s="22">
        <v>2863.324987</v>
      </c>
      <c r="AD14" s="25">
        <v>3405.958705</v>
      </c>
      <c r="AE14" s="22">
        <v>3083.3259979999998</v>
      </c>
      <c r="AF14" s="25">
        <v>3337</v>
      </c>
      <c r="AG14" s="22">
        <v>3156.307206</v>
      </c>
      <c r="AH14" s="25">
        <v>3343.139181</v>
      </c>
      <c r="AI14" s="22">
        <v>3236.2643509999998</v>
      </c>
      <c r="AJ14" s="24">
        <v>3413.176144</v>
      </c>
      <c r="AK14" s="22">
        <v>3329.7335979999998</v>
      </c>
      <c r="AL14" s="24">
        <v>3485.6961679999999</v>
      </c>
      <c r="AM14" s="22">
        <v>3284.683681</v>
      </c>
      <c r="AN14" s="24">
        <v>3827</v>
      </c>
      <c r="AO14" s="22">
        <v>3281.4780569999998</v>
      </c>
      <c r="AP14" s="24">
        <f>3862000000/1000000</f>
        <v>3862</v>
      </c>
      <c r="AQ14" s="22">
        <v>3165.226901</v>
      </c>
      <c r="AR14" s="22">
        <v>3948.1431040000002</v>
      </c>
    </row>
    <row r="15" spans="1:44" ht="15" customHeight="1">
      <c r="A15" s="17" t="s">
        <v>9</v>
      </c>
      <c r="B15" s="22">
        <v>525.85541599999999</v>
      </c>
      <c r="C15" s="23">
        <v>532.70000000000005</v>
      </c>
      <c r="D15" s="23">
        <v>724.5</v>
      </c>
      <c r="E15" s="23">
        <v>516.5</v>
      </c>
      <c r="F15" s="23">
        <v>549.6</v>
      </c>
      <c r="G15" s="23">
        <v>543.49933999999996</v>
      </c>
      <c r="H15" s="23">
        <v>521.91118100000006</v>
      </c>
      <c r="I15" s="23">
        <v>520.31142</v>
      </c>
      <c r="J15" s="23">
        <v>527.93722032999904</v>
      </c>
      <c r="K15" s="23">
        <v>546.97259703185</v>
      </c>
      <c r="L15" s="24">
        <v>784.36476400000004</v>
      </c>
      <c r="M15" s="22">
        <v>699.06507999999997</v>
      </c>
      <c r="N15" s="25">
        <v>987.83280000000002</v>
      </c>
      <c r="O15" s="22">
        <v>851.53621999999996</v>
      </c>
      <c r="P15" s="25">
        <v>1000.176483</v>
      </c>
      <c r="Q15" s="22">
        <v>1142.407068</v>
      </c>
      <c r="R15" s="25">
        <v>1753.2410480000001</v>
      </c>
      <c r="S15" s="22">
        <v>1877.7175549999999</v>
      </c>
      <c r="T15" s="25">
        <v>1837.9972459999999</v>
      </c>
      <c r="U15" s="22">
        <v>1518.2637010000001</v>
      </c>
      <c r="V15" s="25">
        <v>1820</v>
      </c>
      <c r="W15" s="22">
        <v>1723.5442820000001</v>
      </c>
      <c r="X15" s="25">
        <v>1750</v>
      </c>
      <c r="Y15" s="22">
        <v>1747.6640010000001</v>
      </c>
      <c r="Z15" s="25">
        <v>2590</v>
      </c>
      <c r="AA15" s="22">
        <v>1789.932348</v>
      </c>
      <c r="AB15" s="25">
        <v>2126</v>
      </c>
      <c r="AC15" s="22">
        <v>1827.787527</v>
      </c>
      <c r="AD15" s="25">
        <v>2128.156974</v>
      </c>
      <c r="AE15" s="22">
        <v>1866.8186479999999</v>
      </c>
      <c r="AF15" s="25">
        <v>1753.8378889999999</v>
      </c>
      <c r="AG15" s="22">
        <v>1613.8767190000001</v>
      </c>
      <c r="AH15" s="25">
        <v>1044.053547</v>
      </c>
      <c r="AI15" s="22">
        <v>942.98452299999997</v>
      </c>
      <c r="AJ15" s="24">
        <v>2051.8906480000001</v>
      </c>
      <c r="AK15" s="22">
        <v>2005.9644040000001</v>
      </c>
      <c r="AL15" s="24">
        <v>2314.736359</v>
      </c>
      <c r="AM15" s="22">
        <v>2504.564402</v>
      </c>
      <c r="AN15" s="24">
        <v>2313.46</v>
      </c>
      <c r="AO15" s="22">
        <v>3248.38042</v>
      </c>
      <c r="AP15" s="24">
        <f>2227955364/1000000</f>
        <v>2227.9553639999999</v>
      </c>
      <c r="AQ15" s="22">
        <v>3036.2843830000002</v>
      </c>
      <c r="AR15" s="22">
        <v>2935.3488729999999</v>
      </c>
    </row>
    <row r="16" spans="1:44" ht="15" customHeight="1">
      <c r="A16" s="18" t="s">
        <v>10</v>
      </c>
      <c r="B16" s="22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0.85722600000000004</v>
      </c>
      <c r="J16" s="23">
        <v>1.2432970000000001</v>
      </c>
      <c r="K16" s="23">
        <v>42.943268000000003</v>
      </c>
      <c r="L16" s="24">
        <v>20</v>
      </c>
      <c r="M16" s="22">
        <v>13.620380000000001</v>
      </c>
      <c r="N16" s="25">
        <v>30</v>
      </c>
      <c r="O16" s="22">
        <v>0</v>
      </c>
      <c r="P16" s="25">
        <v>64.615519000000006</v>
      </c>
      <c r="Q16" s="22">
        <v>0</v>
      </c>
      <c r="R16" s="25">
        <v>78</v>
      </c>
      <c r="S16" s="22">
        <v>67.345251000000005</v>
      </c>
      <c r="T16" s="25">
        <v>96.360830000000007</v>
      </c>
      <c r="U16" s="22">
        <v>16.037019000000001</v>
      </c>
      <c r="V16" s="25">
        <v>96</v>
      </c>
      <c r="W16" s="22">
        <v>36.676034000000001</v>
      </c>
      <c r="X16" s="25">
        <v>96</v>
      </c>
      <c r="Y16" s="22">
        <v>20</v>
      </c>
      <c r="Z16" s="25">
        <v>114</v>
      </c>
      <c r="AA16" s="22">
        <v>49.938370999999997</v>
      </c>
      <c r="AB16" s="25">
        <v>102.26879</v>
      </c>
      <c r="AC16" s="22">
        <v>42.294739</v>
      </c>
      <c r="AD16" s="25">
        <v>102.454229</v>
      </c>
      <c r="AE16" s="22">
        <v>41.138534999999997</v>
      </c>
      <c r="AF16" s="25">
        <v>96</v>
      </c>
      <c r="AG16" s="22">
        <v>58.394893000000003</v>
      </c>
      <c r="AH16" s="25">
        <v>97.810541000000001</v>
      </c>
      <c r="AI16" s="22">
        <v>87.975525000000005</v>
      </c>
      <c r="AJ16" s="24">
        <v>76.260541000000003</v>
      </c>
      <c r="AK16" s="22">
        <v>47.873731999999997</v>
      </c>
      <c r="AL16" s="24">
        <v>76.810541000000001</v>
      </c>
      <c r="AM16" s="22">
        <v>77.73527</v>
      </c>
      <c r="AN16" s="24">
        <v>97.810541000000001</v>
      </c>
      <c r="AO16" s="22">
        <v>58.503245</v>
      </c>
      <c r="AP16" s="24">
        <f>84621082/1000000</f>
        <v>84.621082000000001</v>
      </c>
      <c r="AQ16" s="22">
        <v>58.950755000000001</v>
      </c>
      <c r="AR16" s="22">
        <v>80.810541000000001</v>
      </c>
    </row>
    <row r="17" spans="1:44" ht="15" customHeight="1">
      <c r="A17" s="17" t="s">
        <v>20</v>
      </c>
      <c r="B17" s="22">
        <v>1090.0698853765464</v>
      </c>
      <c r="C17" s="23">
        <v>1289.7015139826105</v>
      </c>
      <c r="D17" s="23">
        <v>1080.6247294281491</v>
      </c>
      <c r="E17" s="23">
        <v>361.5173345456879</v>
      </c>
      <c r="F17" s="23">
        <v>620.67095574943801</v>
      </c>
      <c r="G17" s="23">
        <v>568.10108900939633</v>
      </c>
      <c r="H17" s="23">
        <v>1989.0422039999999</v>
      </c>
      <c r="I17" s="23">
        <v>377.30310500000002</v>
      </c>
      <c r="J17" s="23">
        <v>973.25655000000006</v>
      </c>
      <c r="K17" s="23">
        <v>874.02264400000001</v>
      </c>
      <c r="L17" s="24">
        <v>510.38942700000001</v>
      </c>
      <c r="M17" s="22">
        <v>751.76682600000004</v>
      </c>
      <c r="N17" s="25">
        <v>947.202</v>
      </c>
      <c r="O17" s="22">
        <v>994.06568400000003</v>
      </c>
      <c r="P17" s="25">
        <v>438.512</v>
      </c>
      <c r="Q17" s="22">
        <v>274.46032600000001</v>
      </c>
      <c r="R17" s="25">
        <v>450.24197400000003</v>
      </c>
      <c r="S17" s="22">
        <v>101.012</v>
      </c>
      <c r="T17" s="25">
        <v>170.241974</v>
      </c>
      <c r="U17" s="22">
        <v>106.525159</v>
      </c>
      <c r="V17" s="25">
        <v>97</v>
      </c>
      <c r="W17" s="22">
        <v>161.27067100000002</v>
      </c>
      <c r="X17" s="25">
        <v>245.58922799999999</v>
      </c>
      <c r="Y17" s="22">
        <v>166.95046099999999</v>
      </c>
      <c r="Z17" s="25">
        <v>232.57962600000002</v>
      </c>
      <c r="AA17" s="22">
        <v>124.076301</v>
      </c>
      <c r="AB17" s="25">
        <v>252.67362600000001</v>
      </c>
      <c r="AC17" s="22">
        <v>152.54982999999999</v>
      </c>
      <c r="AD17" s="25">
        <v>578.96722</v>
      </c>
      <c r="AE17" s="22">
        <v>160.08456000000001</v>
      </c>
      <c r="AF17" s="25">
        <v>890.90100800000005</v>
      </c>
      <c r="AG17" s="22">
        <v>629.85609799999997</v>
      </c>
      <c r="AH17" s="25">
        <v>1115.847698</v>
      </c>
      <c r="AI17" s="22">
        <v>814.025442</v>
      </c>
      <c r="AJ17" s="24">
        <v>1007.946597</v>
      </c>
      <c r="AK17" s="22">
        <v>1964.703215</v>
      </c>
      <c r="AL17" s="24">
        <v>2021.5620739999999</v>
      </c>
      <c r="AM17" s="22">
        <v>2575.3505540000001</v>
      </c>
      <c r="AN17" s="24">
        <v>1869.644509</v>
      </c>
      <c r="AO17" s="22">
        <v>2049.2844719999998</v>
      </c>
      <c r="AP17" s="24">
        <f>2073071149/1000000</f>
        <v>2073.0711489999999</v>
      </c>
      <c r="AQ17" s="22">
        <v>2164.5952830000001</v>
      </c>
      <c r="AR17" s="22">
        <v>1922.3627570000001</v>
      </c>
    </row>
    <row r="18" spans="1:44" ht="15" customHeight="1">
      <c r="A18" s="17" t="s">
        <v>25</v>
      </c>
      <c r="B18" s="22">
        <v>1257.3591746573761</v>
      </c>
      <c r="C18" s="23">
        <v>1175.09735596528</v>
      </c>
      <c r="D18" s="23">
        <v>1527.474985938821</v>
      </c>
      <c r="E18" s="23">
        <v>1666.8860270410378</v>
      </c>
      <c r="F18" s="23">
        <v>1744.7377381182118</v>
      </c>
      <c r="G18" s="23">
        <v>2043.1853423052362</v>
      </c>
      <c r="H18" s="23">
        <v>2908.9725130000002</v>
      </c>
      <c r="I18" s="23">
        <v>3155.9064040000003</v>
      </c>
      <c r="J18" s="23">
        <v>3426.2345109999997</v>
      </c>
      <c r="K18" s="23">
        <v>3780.6990037547102</v>
      </c>
      <c r="L18" s="24">
        <f>+L19+L20+L21</f>
        <v>4892.3220039999997</v>
      </c>
      <c r="M18" s="22">
        <f t="shared" ref="M18:AH18" si="6">+M19+M20+M21</f>
        <v>4938.818002</v>
      </c>
      <c r="N18" s="25">
        <f t="shared" si="6"/>
        <v>4852.5456592460005</v>
      </c>
      <c r="O18" s="22">
        <f t="shared" si="6"/>
        <v>4570.6380049999998</v>
      </c>
      <c r="P18" s="25">
        <f t="shared" si="6"/>
        <v>4495.5618694204004</v>
      </c>
      <c r="Q18" s="22">
        <f t="shared" si="6"/>
        <v>4057.1678609999999</v>
      </c>
      <c r="R18" s="25">
        <f t="shared" si="6"/>
        <v>4636.7396239999998</v>
      </c>
      <c r="S18" s="22">
        <f t="shared" si="6"/>
        <v>4074.4664990000001</v>
      </c>
      <c r="T18" s="25">
        <f t="shared" si="6"/>
        <v>5370.6789662297106</v>
      </c>
      <c r="U18" s="22">
        <f t="shared" si="6"/>
        <v>4389.2856759999995</v>
      </c>
      <c r="V18" s="25">
        <f t="shared" si="6"/>
        <v>5185.0930259999996</v>
      </c>
      <c r="W18" s="22">
        <f t="shared" si="6"/>
        <v>4754.699834</v>
      </c>
      <c r="X18" s="25">
        <f t="shared" si="6"/>
        <v>6265.1496420000003</v>
      </c>
      <c r="Y18" s="22">
        <f t="shared" si="6"/>
        <v>4895.38570549</v>
      </c>
      <c r="Z18" s="25">
        <f t="shared" si="6"/>
        <v>6078.4196014499994</v>
      </c>
      <c r="AA18" s="22">
        <f t="shared" si="6"/>
        <v>6001.3392239999994</v>
      </c>
      <c r="AB18" s="25">
        <f t="shared" si="6"/>
        <v>6932.9827835400001</v>
      </c>
      <c r="AC18" s="22">
        <f t="shared" si="6"/>
        <v>6344.759556</v>
      </c>
      <c r="AD18" s="25">
        <f t="shared" si="6"/>
        <v>6155.8846055700005</v>
      </c>
      <c r="AE18" s="22">
        <f t="shared" si="6"/>
        <v>6041.0864980000006</v>
      </c>
      <c r="AF18" s="25">
        <f t="shared" si="6"/>
        <v>8071.996631</v>
      </c>
      <c r="AG18" s="22">
        <f t="shared" si="6"/>
        <v>6482.073789</v>
      </c>
      <c r="AH18" s="25">
        <f t="shared" si="6"/>
        <v>7846.673785</v>
      </c>
      <c r="AI18" s="22">
        <f>+AI19+AI20+AI21</f>
        <v>5570.3251200000004</v>
      </c>
      <c r="AJ18" s="24">
        <f t="shared" ref="AJ18:AR18" si="7">SUM(AJ19:AJ22)</f>
        <v>6662.6551642100003</v>
      </c>
      <c r="AK18" s="22">
        <f t="shared" si="7"/>
        <v>5651.4358490000004</v>
      </c>
      <c r="AL18" s="24">
        <f t="shared" si="7"/>
        <v>6502.47325</v>
      </c>
      <c r="AM18" s="22">
        <f t="shared" si="7"/>
        <v>5844.9322830000001</v>
      </c>
      <c r="AN18" s="24">
        <f t="shared" si="7"/>
        <v>7867.4012819999998</v>
      </c>
      <c r="AO18" s="22">
        <f t="shared" si="7"/>
        <v>7105.4435599999997</v>
      </c>
      <c r="AP18" s="24">
        <f t="shared" si="7"/>
        <v>8407.6018759999988</v>
      </c>
      <c r="AQ18" s="22">
        <f t="shared" si="7"/>
        <v>9273.7691509999986</v>
      </c>
      <c r="AR18" s="22">
        <f t="shared" si="7"/>
        <v>9823.9529700000003</v>
      </c>
    </row>
    <row r="19" spans="1:44" ht="15" customHeight="1">
      <c r="A19" s="17" t="s">
        <v>11</v>
      </c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4">
        <v>0</v>
      </c>
      <c r="M19" s="22">
        <v>0</v>
      </c>
      <c r="N19" s="25">
        <v>0</v>
      </c>
      <c r="O19" s="22">
        <v>0</v>
      </c>
      <c r="P19" s="25">
        <v>0</v>
      </c>
      <c r="Q19" s="22">
        <v>0</v>
      </c>
      <c r="R19" s="25">
        <v>0</v>
      </c>
      <c r="S19" s="22">
        <v>0</v>
      </c>
      <c r="T19" s="25">
        <v>0</v>
      </c>
      <c r="U19" s="22">
        <v>0</v>
      </c>
      <c r="V19" s="25">
        <v>0</v>
      </c>
      <c r="W19" s="22">
        <v>0</v>
      </c>
      <c r="X19" s="25">
        <v>0</v>
      </c>
      <c r="Y19" s="22">
        <v>220.45531399999999</v>
      </c>
      <c r="Z19" s="25">
        <v>0</v>
      </c>
      <c r="AA19" s="22">
        <v>68.362195999999997</v>
      </c>
      <c r="AB19" s="25">
        <v>142.202865</v>
      </c>
      <c r="AC19" s="22">
        <v>163.86076300000002</v>
      </c>
      <c r="AD19" s="25">
        <v>217.20394900000002</v>
      </c>
      <c r="AE19" s="22">
        <v>168.91045899999997</v>
      </c>
      <c r="AF19" s="25">
        <v>819.71066299999995</v>
      </c>
      <c r="AG19" s="22">
        <v>102.298019</v>
      </c>
      <c r="AH19" s="25">
        <v>1187.736165</v>
      </c>
      <c r="AI19" s="22">
        <v>107.66437999999999</v>
      </c>
      <c r="AJ19" s="24">
        <v>504.12725</v>
      </c>
      <c r="AK19" s="22">
        <v>153.21336400000001</v>
      </c>
      <c r="AL19" s="24">
        <v>597.80537900000002</v>
      </c>
      <c r="AM19" s="22">
        <v>238.60121100000001</v>
      </c>
      <c r="AN19" s="24">
        <v>602.81057299999998</v>
      </c>
      <c r="AO19" s="22">
        <v>682.77972199999999</v>
      </c>
      <c r="AP19" s="24">
        <f>640502495/1000000</f>
        <v>640.50249499999995</v>
      </c>
      <c r="AQ19" s="22">
        <v>475.53950800000001</v>
      </c>
      <c r="AR19" s="22">
        <v>522.47815000000003</v>
      </c>
    </row>
    <row r="20" spans="1:44" ht="15" customHeight="1">
      <c r="A20" s="18" t="s">
        <v>12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4">
        <v>298.93207200000001</v>
      </c>
      <c r="M20" s="22">
        <v>410.27695799999998</v>
      </c>
      <c r="N20" s="25">
        <v>379.23600099999999</v>
      </c>
      <c r="O20" s="22">
        <v>204.065178</v>
      </c>
      <c r="P20" s="25">
        <v>364.46487200000001</v>
      </c>
      <c r="Q20" s="22">
        <v>277.388283</v>
      </c>
      <c r="R20" s="25">
        <v>496.34416499999958</v>
      </c>
      <c r="S20" s="22">
        <v>247.64968400000001</v>
      </c>
      <c r="T20" s="25">
        <v>409.50372200000004</v>
      </c>
      <c r="U20" s="22">
        <v>188.9</v>
      </c>
      <c r="V20" s="25">
        <v>397.19076100000001</v>
      </c>
      <c r="W20" s="22">
        <v>295.66800699999999</v>
      </c>
      <c r="X20" s="25">
        <v>429.56225700000005</v>
      </c>
      <c r="Y20" s="22">
        <v>110.26403248999999</v>
      </c>
      <c r="Z20" s="25">
        <v>539.90433599999994</v>
      </c>
      <c r="AA20" s="22">
        <v>234.589258</v>
      </c>
      <c r="AB20" s="25">
        <v>423.36758700000001</v>
      </c>
      <c r="AC20" s="22">
        <v>206.59236600000003</v>
      </c>
      <c r="AD20" s="25">
        <v>435.43415399999998</v>
      </c>
      <c r="AE20" s="22">
        <v>152.73218199999999</v>
      </c>
      <c r="AF20" s="25">
        <v>474.65263899999997</v>
      </c>
      <c r="AG20" s="22">
        <v>193.29866700000002</v>
      </c>
      <c r="AH20" s="25">
        <v>464.90935000000002</v>
      </c>
      <c r="AI20" s="22">
        <v>178.52553599999999</v>
      </c>
      <c r="AJ20" s="24">
        <v>471.59930700000001</v>
      </c>
      <c r="AK20" s="22">
        <v>99.175324000000003</v>
      </c>
      <c r="AL20" s="24">
        <v>473.99978399999998</v>
      </c>
      <c r="AM20" s="22">
        <v>170.14869100000001</v>
      </c>
      <c r="AN20" s="24">
        <v>471.89110399999998</v>
      </c>
      <c r="AO20" s="22">
        <v>188.58657199999999</v>
      </c>
      <c r="AP20" s="24">
        <f>476891496/1000000</f>
        <v>476.89149600000002</v>
      </c>
      <c r="AQ20" s="22">
        <v>185.05414500000001</v>
      </c>
      <c r="AR20" s="22">
        <v>415.09837099999999</v>
      </c>
    </row>
    <row r="21" spans="1:44" ht="15" customHeight="1">
      <c r="A21" s="18" t="s">
        <v>21</v>
      </c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4">
        <v>4593.389932</v>
      </c>
      <c r="M21" s="22">
        <v>4528.5410439999996</v>
      </c>
      <c r="N21" s="25">
        <v>4473.3096582460003</v>
      </c>
      <c r="O21" s="22">
        <v>4366.572827</v>
      </c>
      <c r="P21" s="25">
        <v>4131.0969974203999</v>
      </c>
      <c r="Q21" s="22">
        <v>3779.7795780000001</v>
      </c>
      <c r="R21" s="25">
        <v>4140.3954590000003</v>
      </c>
      <c r="S21" s="22">
        <v>3826.8168150000001</v>
      </c>
      <c r="T21" s="25">
        <v>4961.1752442297102</v>
      </c>
      <c r="U21" s="22">
        <v>4200.3856759999999</v>
      </c>
      <c r="V21" s="25">
        <v>4787.9022649999997</v>
      </c>
      <c r="W21" s="22">
        <v>4459.0318269999998</v>
      </c>
      <c r="X21" s="25">
        <v>5835.5873850000007</v>
      </c>
      <c r="Y21" s="22">
        <v>4564.6663589999998</v>
      </c>
      <c r="Z21" s="25">
        <v>5538.5152654499998</v>
      </c>
      <c r="AA21" s="22">
        <v>5698.3877699999994</v>
      </c>
      <c r="AB21" s="25">
        <v>6367.4123315400002</v>
      </c>
      <c r="AC21" s="22">
        <v>5974.3064269999995</v>
      </c>
      <c r="AD21" s="25">
        <v>5503.2465025700003</v>
      </c>
      <c r="AE21" s="22">
        <v>5719.4438570000002</v>
      </c>
      <c r="AF21" s="25">
        <v>6777.6333290000002</v>
      </c>
      <c r="AG21" s="22">
        <v>6186.4771030000002</v>
      </c>
      <c r="AH21" s="25">
        <v>6194.0282699999998</v>
      </c>
      <c r="AI21" s="22">
        <v>5284.1352040000002</v>
      </c>
      <c r="AJ21" s="24">
        <v>5686.9286072100003</v>
      </c>
      <c r="AK21" s="22">
        <v>5399.0471610000004</v>
      </c>
      <c r="AL21" s="24">
        <v>5409.8680869999998</v>
      </c>
      <c r="AM21" s="22">
        <v>5351.7380519999997</v>
      </c>
      <c r="AN21" s="24">
        <v>6675.77567</v>
      </c>
      <c r="AO21" s="22">
        <v>6121.1495290000003</v>
      </c>
      <c r="AP21" s="24">
        <f>7103963963/1000000</f>
        <v>7103.9639630000001</v>
      </c>
      <c r="AQ21" s="22">
        <v>8533.9667229999995</v>
      </c>
      <c r="AR21" s="22">
        <v>8738.1445609999992</v>
      </c>
    </row>
    <row r="22" spans="1:44" ht="15" customHeight="1">
      <c r="A22" s="18" t="s">
        <v>19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4"/>
      <c r="M22" s="22"/>
      <c r="N22" s="25"/>
      <c r="O22" s="22"/>
      <c r="P22" s="25"/>
      <c r="Q22" s="22"/>
      <c r="R22" s="25"/>
      <c r="S22" s="22"/>
      <c r="T22" s="25"/>
      <c r="U22" s="22"/>
      <c r="V22" s="25"/>
      <c r="W22" s="22"/>
      <c r="X22" s="25"/>
      <c r="Y22" s="22"/>
      <c r="Z22" s="25"/>
      <c r="AA22" s="22"/>
      <c r="AB22" s="25"/>
      <c r="AC22" s="22"/>
      <c r="AD22" s="25"/>
      <c r="AE22" s="22"/>
      <c r="AF22" s="25"/>
      <c r="AG22" s="22"/>
      <c r="AH22" s="25"/>
      <c r="AI22" s="22"/>
      <c r="AJ22" s="24">
        <v>0</v>
      </c>
      <c r="AK22" s="22">
        <v>0</v>
      </c>
      <c r="AL22" s="24">
        <v>20.8</v>
      </c>
      <c r="AM22" s="22">
        <v>84.444328999999996</v>
      </c>
      <c r="AN22" s="24">
        <v>116.923935</v>
      </c>
      <c r="AO22" s="22">
        <v>112.92773699999999</v>
      </c>
      <c r="AP22" s="24">
        <f>186243922/1000000</f>
        <v>186.243922</v>
      </c>
      <c r="AQ22" s="22">
        <v>79.208775000000003</v>
      </c>
      <c r="AR22" s="22">
        <v>148.231888</v>
      </c>
    </row>
    <row r="23" spans="1:44" ht="15" customHeight="1">
      <c r="A23" s="17" t="s">
        <v>13</v>
      </c>
      <c r="B23" s="22">
        <v>1082.3314846138851</v>
      </c>
      <c r="C23" s="23">
        <v>1136.2221567981469</v>
      </c>
      <c r="D23" s="23">
        <v>1426.2235433565729</v>
      </c>
      <c r="E23" s="23">
        <v>1626.5639682352171</v>
      </c>
      <c r="F23" s="23">
        <v>1626.7473399151299</v>
      </c>
      <c r="G23" s="23">
        <v>1918.340950156208</v>
      </c>
      <c r="H23" s="23">
        <v>2072.054995</v>
      </c>
      <c r="I23" s="23">
        <v>2288.007141</v>
      </c>
      <c r="J23" s="23">
        <v>2583.2015240000001</v>
      </c>
      <c r="K23" s="23">
        <v>2890.2316259999998</v>
      </c>
      <c r="L23" s="24">
        <v>2802.6996100000001</v>
      </c>
      <c r="M23" s="22">
        <v>2892.6019700000002</v>
      </c>
      <c r="N23" s="25">
        <v>3581.9166410000003</v>
      </c>
      <c r="O23" s="22">
        <v>3715.3377049999999</v>
      </c>
      <c r="P23" s="25">
        <v>3686.6461360000003</v>
      </c>
      <c r="Q23" s="22">
        <v>3917.9290419999998</v>
      </c>
      <c r="R23" s="25">
        <v>3851.6003329999999</v>
      </c>
      <c r="S23" s="22">
        <v>4150.3777899999995</v>
      </c>
      <c r="T23" s="25">
        <v>3985.9241499999998</v>
      </c>
      <c r="U23" s="22">
        <v>4347.9257959999995</v>
      </c>
      <c r="V23" s="25">
        <v>4119</v>
      </c>
      <c r="W23" s="22">
        <v>4735.1190542899994</v>
      </c>
      <c r="X23" s="25">
        <v>5102.3994819999998</v>
      </c>
      <c r="Y23" s="22">
        <v>5164.9558459999998</v>
      </c>
      <c r="Z23" s="25">
        <v>5475.6876409999995</v>
      </c>
      <c r="AA23" s="22">
        <v>5541.1932210000004</v>
      </c>
      <c r="AB23" s="25">
        <v>5700.2738639999998</v>
      </c>
      <c r="AC23" s="22">
        <v>6237.0322310000001</v>
      </c>
      <c r="AD23" s="25">
        <v>6962.893454</v>
      </c>
      <c r="AE23" s="22">
        <v>7272.1631319999997</v>
      </c>
      <c r="AF23" s="25">
        <v>8046.1606499999998</v>
      </c>
      <c r="AG23" s="22">
        <v>8267.954717999999</v>
      </c>
      <c r="AH23" s="25">
        <v>9178.8836030000002</v>
      </c>
      <c r="AI23" s="22">
        <v>9267.2716039999996</v>
      </c>
      <c r="AJ23" s="24">
        <v>8316.4181590000007</v>
      </c>
      <c r="AK23" s="22">
        <v>9013.7974709999999</v>
      </c>
      <c r="AL23" s="24">
        <v>9143.3946329999999</v>
      </c>
      <c r="AM23" s="22">
        <v>9666.1057220000002</v>
      </c>
      <c r="AN23" s="24">
        <v>10740.238582464999</v>
      </c>
      <c r="AO23" s="22">
        <v>10712.717081000001</v>
      </c>
      <c r="AP23" s="24">
        <f>11199408640.335/1000000</f>
        <v>11199.408640334999</v>
      </c>
      <c r="AQ23" s="22">
        <v>10981.274504999999</v>
      </c>
      <c r="AR23" s="22">
        <v>11855.434187999999</v>
      </c>
    </row>
    <row r="24" spans="1:44" ht="15" customHeight="1">
      <c r="A24" s="17" t="s">
        <v>14</v>
      </c>
      <c r="B24" s="22">
        <v>2152.3266572782468</v>
      </c>
      <c r="C24" s="23">
        <v>2002.5543840607211</v>
      </c>
      <c r="D24" s="23">
        <v>3453.483064367058</v>
      </c>
      <c r="E24" s="23">
        <v>2974.372908341998</v>
      </c>
      <c r="F24" s="23">
        <v>3049.4320420479003</v>
      </c>
      <c r="G24" s="23">
        <v>3800.2396295518502</v>
      </c>
      <c r="H24" s="23">
        <v>3502.8713589999998</v>
      </c>
      <c r="I24" s="23">
        <v>4509.8267469999901</v>
      </c>
      <c r="J24" s="23">
        <v>3266.4387898800001</v>
      </c>
      <c r="K24" s="23">
        <v>3252.2280682474102</v>
      </c>
      <c r="L24" s="24">
        <v>3639.6084190000001</v>
      </c>
      <c r="M24" s="22">
        <v>2362.1261370000002</v>
      </c>
      <c r="N24" s="25">
        <v>3102.1346680000001</v>
      </c>
      <c r="O24" s="22">
        <v>2107.4728609999997</v>
      </c>
      <c r="P24" s="25">
        <v>3177.4078465369498</v>
      </c>
      <c r="Q24" s="22">
        <v>2421.1322690000002</v>
      </c>
      <c r="R24" s="25">
        <v>2876.6302169999999</v>
      </c>
      <c r="S24" s="22">
        <v>2052.6904199999999</v>
      </c>
      <c r="T24" s="25">
        <v>3084.2482622804787</v>
      </c>
      <c r="U24" s="22">
        <v>2339.0506082719894</v>
      </c>
      <c r="V24" s="25">
        <v>2979</v>
      </c>
      <c r="W24" s="22">
        <v>2319.6023971300001</v>
      </c>
      <c r="X24" s="25">
        <v>3549.4560489999999</v>
      </c>
      <c r="Y24" s="22">
        <v>3189.1341470399998</v>
      </c>
      <c r="Z24" s="25">
        <v>2574.6847693999998</v>
      </c>
      <c r="AA24" s="22">
        <v>2718.15608505</v>
      </c>
      <c r="AB24" s="25">
        <v>4342.7549796250005</v>
      </c>
      <c r="AC24" s="22">
        <v>3518.6713850000001</v>
      </c>
      <c r="AD24" s="25">
        <v>5815.4145369999997</v>
      </c>
      <c r="AE24" s="22">
        <v>5960.998439</v>
      </c>
      <c r="AF24" s="25">
        <v>3691.9129720000001</v>
      </c>
      <c r="AG24" s="22">
        <v>1959.436299</v>
      </c>
      <c r="AH24" s="25">
        <v>4075.2205330000002</v>
      </c>
      <c r="AI24" s="22">
        <v>1979.018327</v>
      </c>
      <c r="AJ24" s="24">
        <v>3867.5730691149997</v>
      </c>
      <c r="AK24" s="22">
        <v>2891.4440909999998</v>
      </c>
      <c r="AL24" s="24">
        <v>3217.5027409999998</v>
      </c>
      <c r="AM24" s="22">
        <v>1938.3295479999999</v>
      </c>
      <c r="AN24" s="24">
        <v>3780.0593858026</v>
      </c>
      <c r="AO24" s="22">
        <v>2660.7511039999999</v>
      </c>
      <c r="AP24" s="24">
        <f>5104582514.3844/1000000</f>
        <v>5104.5825143844004</v>
      </c>
      <c r="AQ24" s="22">
        <v>2873.1663600000002</v>
      </c>
      <c r="AR24" s="22">
        <v>4430.3828099449993</v>
      </c>
    </row>
    <row r="25" spans="1:44" ht="15" customHeight="1">
      <c r="A25" s="19" t="s">
        <v>15</v>
      </c>
      <c r="B25" s="28">
        <f>+B9+B12+B13+B17+B18+B23+B24</f>
        <v>17860.161212372637</v>
      </c>
      <c r="C25" s="29">
        <f t="shared" ref="C25:AP25" si="8">+C9+C12+C13+C17+C18+C23+C24</f>
        <v>18055.042176944968</v>
      </c>
      <c r="D25" s="29">
        <f t="shared" si="8"/>
        <v>21389.214397882697</v>
      </c>
      <c r="E25" s="29">
        <f t="shared" si="8"/>
        <v>20968.797822643093</v>
      </c>
      <c r="F25" s="29">
        <f t="shared" si="8"/>
        <v>21867.586824404978</v>
      </c>
      <c r="G25" s="29">
        <f t="shared" si="8"/>
        <v>25122.057441536926</v>
      </c>
      <c r="H25" s="29">
        <f t="shared" si="8"/>
        <v>28593.1995494</v>
      </c>
      <c r="I25" s="29">
        <f t="shared" si="8"/>
        <v>29415.58637348999</v>
      </c>
      <c r="J25" s="29">
        <f t="shared" si="8"/>
        <v>29141.546985279998</v>
      </c>
      <c r="K25" s="29">
        <f t="shared" si="8"/>
        <v>32158.812227081784</v>
      </c>
      <c r="L25" s="30">
        <f t="shared" si="8"/>
        <v>37413.489765000006</v>
      </c>
      <c r="M25" s="28">
        <f t="shared" si="8"/>
        <v>33098.926169727005</v>
      </c>
      <c r="N25" s="31">
        <f t="shared" si="8"/>
        <v>39736.805805284006</v>
      </c>
      <c r="O25" s="28">
        <f t="shared" si="8"/>
        <v>34590.698015272508</v>
      </c>
      <c r="P25" s="31">
        <f t="shared" si="8"/>
        <v>38310.697212570005</v>
      </c>
      <c r="Q25" s="28">
        <f t="shared" si="8"/>
        <v>34409.223724984142</v>
      </c>
      <c r="R25" s="31">
        <f t="shared" si="8"/>
        <v>42112.365147588003</v>
      </c>
      <c r="S25" s="28">
        <f t="shared" si="8"/>
        <v>35424.057532899991</v>
      </c>
      <c r="T25" s="31">
        <f t="shared" si="8"/>
        <v>43693.705970585826</v>
      </c>
      <c r="U25" s="28">
        <f t="shared" si="8"/>
        <v>37542.424217699423</v>
      </c>
      <c r="V25" s="31">
        <f t="shared" si="8"/>
        <v>43913.093026000002</v>
      </c>
      <c r="W25" s="28">
        <f t="shared" si="8"/>
        <v>41068.109007799998</v>
      </c>
      <c r="X25" s="31">
        <f t="shared" si="8"/>
        <v>49614.155821</v>
      </c>
      <c r="Y25" s="28">
        <f t="shared" si="8"/>
        <v>43566.940354860002</v>
      </c>
      <c r="Z25" s="31">
        <f t="shared" si="8"/>
        <v>48780.354896014993</v>
      </c>
      <c r="AA25" s="28">
        <f t="shared" si="8"/>
        <v>44759.689171470003</v>
      </c>
      <c r="AB25" s="31">
        <f t="shared" si="8"/>
        <v>53614.001230915012</v>
      </c>
      <c r="AC25" s="28">
        <f t="shared" si="8"/>
        <v>48071.903061999998</v>
      </c>
      <c r="AD25" s="31">
        <f t="shared" si="8"/>
        <v>59146.759311734982</v>
      </c>
      <c r="AE25" s="28">
        <f t="shared" si="8"/>
        <v>54850.481968410008</v>
      </c>
      <c r="AF25" s="31">
        <f t="shared" si="8"/>
        <v>64973.815866000004</v>
      </c>
      <c r="AG25" s="28">
        <f t="shared" si="8"/>
        <v>55120.106849000003</v>
      </c>
      <c r="AH25" s="31">
        <f t="shared" si="8"/>
        <v>63473.053420999997</v>
      </c>
      <c r="AI25" s="28">
        <f t="shared" si="8"/>
        <v>54305.823152999998</v>
      </c>
      <c r="AJ25" s="30">
        <f t="shared" si="8"/>
        <v>62112.403099345007</v>
      </c>
      <c r="AK25" s="28">
        <f t="shared" si="8"/>
        <v>58216.686110755247</v>
      </c>
      <c r="AL25" s="30">
        <f t="shared" si="8"/>
        <v>66107.799287000002</v>
      </c>
      <c r="AM25" s="28">
        <f t="shared" si="8"/>
        <v>61578.310357000002</v>
      </c>
      <c r="AN25" s="30">
        <f t="shared" si="8"/>
        <v>74416.585343967294</v>
      </c>
      <c r="AO25" s="28">
        <f t="shared" si="8"/>
        <v>65958.153861028579</v>
      </c>
      <c r="AP25" s="30">
        <f t="shared" si="8"/>
        <v>81329.528067990614</v>
      </c>
      <c r="AQ25" s="28">
        <f>+AQ9+AQ12+AQ13+AQ17+AQ18+AQ23+AQ24+1042.333194</f>
        <v>73175.046155000018</v>
      </c>
      <c r="AR25" s="28">
        <f t="shared" ref="AR25" si="9">+AR9+AR12+AR13+AR17+AR18+AR23+AR24</f>
        <v>85473.747714695506</v>
      </c>
    </row>
    <row r="26" spans="1:44" ht="15" customHeight="1">
      <c r="A26" s="19" t="s">
        <v>16</v>
      </c>
      <c r="B26" s="28">
        <f t="shared" ref="B26:K26" si="10">+B27</f>
        <v>5281.8026396265395</v>
      </c>
      <c r="C26" s="29">
        <f t="shared" si="10"/>
        <v>5354.4729380546196</v>
      </c>
      <c r="D26" s="29">
        <f t="shared" si="10"/>
        <v>5405.1559886605901</v>
      </c>
      <c r="E26" s="29">
        <f t="shared" si="10"/>
        <v>4672.3700148664393</v>
      </c>
      <c r="F26" s="29">
        <f t="shared" si="10"/>
        <v>4984.9299515948906</v>
      </c>
      <c r="G26" s="29">
        <f t="shared" si="10"/>
        <v>6788.4248774635698</v>
      </c>
      <c r="H26" s="29">
        <f t="shared" si="10"/>
        <v>7572.7455359514906</v>
      </c>
      <c r="I26" s="29">
        <f t="shared" si="10"/>
        <v>7792.6554140000007</v>
      </c>
      <c r="J26" s="29">
        <f t="shared" si="10"/>
        <v>12626.3551440589</v>
      </c>
      <c r="K26" s="29">
        <f t="shared" si="10"/>
        <v>13267.733263</v>
      </c>
      <c r="L26" s="30">
        <f>+L27</f>
        <v>24499.925054999992</v>
      </c>
      <c r="M26" s="28">
        <f t="shared" ref="M26:AH26" si="11">+M27</f>
        <v>21213.588692699999</v>
      </c>
      <c r="N26" s="31">
        <f t="shared" si="11"/>
        <v>18278.703149860998</v>
      </c>
      <c r="O26" s="28">
        <f t="shared" si="11"/>
        <v>14714.5204093743</v>
      </c>
      <c r="P26" s="31">
        <f t="shared" si="11"/>
        <v>14694.381012972948</v>
      </c>
      <c r="Q26" s="28">
        <f t="shared" si="11"/>
        <v>17743.608951000002</v>
      </c>
      <c r="R26" s="31">
        <f t="shared" si="11"/>
        <v>18318.084741162296</v>
      </c>
      <c r="S26" s="28">
        <f t="shared" si="11"/>
        <v>16614.626389950001</v>
      </c>
      <c r="T26" s="31">
        <f t="shared" si="11"/>
        <v>14165.225444612968</v>
      </c>
      <c r="U26" s="28">
        <f t="shared" si="11"/>
        <v>9850.392804663441</v>
      </c>
      <c r="V26" s="31">
        <f t="shared" si="11"/>
        <v>13300</v>
      </c>
      <c r="W26" s="28">
        <f t="shared" si="11"/>
        <v>9122.4892009999985</v>
      </c>
      <c r="X26" s="31">
        <f t="shared" si="11"/>
        <v>9809.1454740000008</v>
      </c>
      <c r="Y26" s="28">
        <f t="shared" si="11"/>
        <v>5609.98668774</v>
      </c>
      <c r="Z26" s="31">
        <f t="shared" si="11"/>
        <v>7883.1684850000001</v>
      </c>
      <c r="AA26" s="28">
        <f t="shared" si="11"/>
        <v>10058.583077500003</v>
      </c>
      <c r="AB26" s="31">
        <f t="shared" si="11"/>
        <v>7640.739302840002</v>
      </c>
      <c r="AC26" s="28">
        <f t="shared" si="11"/>
        <v>8065.1541930000003</v>
      </c>
      <c r="AD26" s="31">
        <f t="shared" si="11"/>
        <v>12326.075472655</v>
      </c>
      <c r="AE26" s="28">
        <f t="shared" si="11"/>
        <v>8900.125485999999</v>
      </c>
      <c r="AF26" s="31">
        <f t="shared" si="11"/>
        <v>10301.162644</v>
      </c>
      <c r="AG26" s="28">
        <f t="shared" si="11"/>
        <v>6033.4167450000004</v>
      </c>
      <c r="AH26" s="31">
        <f t="shared" si="11"/>
        <v>11352.788653</v>
      </c>
      <c r="AI26" s="28">
        <f>+AI27</f>
        <v>5552.6724990000002</v>
      </c>
      <c r="AJ26" s="30">
        <f t="shared" ref="AJ26:AR26" si="12">SUM(AJ27)</f>
        <v>10625.07513877</v>
      </c>
      <c r="AK26" s="28">
        <f t="shared" si="12"/>
        <v>4769.8592470000003</v>
      </c>
      <c r="AL26" s="30">
        <f t="shared" si="12"/>
        <v>11903.868014</v>
      </c>
      <c r="AM26" s="28">
        <f t="shared" si="12"/>
        <v>5191.431705</v>
      </c>
      <c r="AN26" s="30">
        <f t="shared" si="12"/>
        <v>11532.166856690001</v>
      </c>
      <c r="AO26" s="28">
        <f t="shared" si="12"/>
        <v>6810.5790479999996</v>
      </c>
      <c r="AP26" s="30">
        <f t="shared" si="12"/>
        <v>16581.811724910101</v>
      </c>
      <c r="AQ26" s="28">
        <f t="shared" si="12"/>
        <v>13156.239111000001</v>
      </c>
      <c r="AR26" s="28">
        <f t="shared" si="12"/>
        <v>10201.340023501598</v>
      </c>
    </row>
    <row r="27" spans="1:44" ht="15" customHeight="1">
      <c r="A27" s="20" t="s">
        <v>17</v>
      </c>
      <c r="B27" s="22">
        <v>5281.8026396265395</v>
      </c>
      <c r="C27" s="23">
        <v>5354.4729380546196</v>
      </c>
      <c r="D27" s="23">
        <v>5405.1559886605901</v>
      </c>
      <c r="E27" s="23">
        <v>4672.3700148664393</v>
      </c>
      <c r="F27" s="23">
        <v>4984.9299515948906</v>
      </c>
      <c r="G27" s="23">
        <v>6788.4248774635698</v>
      </c>
      <c r="H27" s="23">
        <v>7572.7455359514906</v>
      </c>
      <c r="I27" s="23">
        <v>7792.6554140000007</v>
      </c>
      <c r="J27" s="23">
        <v>12626.3551440589</v>
      </c>
      <c r="K27" s="23">
        <v>13267.733263</v>
      </c>
      <c r="L27" s="24">
        <v>24499.925054999992</v>
      </c>
      <c r="M27" s="22">
        <v>21213.588692699999</v>
      </c>
      <c r="N27" s="25">
        <v>18278.703149860998</v>
      </c>
      <c r="O27" s="22">
        <v>14714.5204093743</v>
      </c>
      <c r="P27" s="25">
        <v>14694.381012972948</v>
      </c>
      <c r="Q27" s="22">
        <v>17743.608951000002</v>
      </c>
      <c r="R27" s="25">
        <v>18318.084741162296</v>
      </c>
      <c r="S27" s="22">
        <v>16614.626389950001</v>
      </c>
      <c r="T27" s="25">
        <v>14165.225444612968</v>
      </c>
      <c r="U27" s="22">
        <v>9850.392804663441</v>
      </c>
      <c r="V27" s="25">
        <v>13300</v>
      </c>
      <c r="W27" s="22">
        <v>9122.4892009999985</v>
      </c>
      <c r="X27" s="25">
        <v>9809.1454740000008</v>
      </c>
      <c r="Y27" s="22">
        <v>5609.98668774</v>
      </c>
      <c r="Z27" s="25">
        <v>7883.1684850000001</v>
      </c>
      <c r="AA27" s="22">
        <v>10058.583077500003</v>
      </c>
      <c r="AB27" s="25">
        <v>7640.739302840002</v>
      </c>
      <c r="AC27" s="22">
        <v>8065.1541930000003</v>
      </c>
      <c r="AD27" s="25">
        <v>12326.075472655</v>
      </c>
      <c r="AE27" s="22">
        <v>8900.125485999999</v>
      </c>
      <c r="AF27" s="25">
        <v>10301.162644</v>
      </c>
      <c r="AG27" s="22">
        <v>6033.4167450000004</v>
      </c>
      <c r="AH27" s="25">
        <v>11352.788653</v>
      </c>
      <c r="AI27" s="22">
        <v>5552.6724990000002</v>
      </c>
      <c r="AJ27" s="24">
        <v>10625.07513877</v>
      </c>
      <c r="AK27" s="22">
        <v>4769.8592470000003</v>
      </c>
      <c r="AL27" s="24">
        <v>11903.868014</v>
      </c>
      <c r="AM27" s="22">
        <v>5191.431705</v>
      </c>
      <c r="AN27" s="24">
        <v>11532.166856690001</v>
      </c>
      <c r="AO27" s="22">
        <v>6810.5790479999996</v>
      </c>
      <c r="AP27" s="24">
        <f>16581811724.9101/1000000</f>
        <v>16581.811724910101</v>
      </c>
      <c r="AQ27" s="22">
        <v>13156.239111000001</v>
      </c>
      <c r="AR27" s="22">
        <v>10201.340023501598</v>
      </c>
    </row>
    <row r="28" spans="1:44" ht="15" customHeight="1" thickBot="1">
      <c r="A28" s="21" t="s">
        <v>18</v>
      </c>
      <c r="B28" s="32">
        <f t="shared" ref="B28:K28" si="13">+B25+B26</f>
        <v>23141.963851999179</v>
      </c>
      <c r="C28" s="33">
        <f t="shared" si="13"/>
        <v>23409.515114999587</v>
      </c>
      <c r="D28" s="33">
        <f t="shared" si="13"/>
        <v>26794.370386543287</v>
      </c>
      <c r="E28" s="33">
        <f t="shared" si="13"/>
        <v>25641.167837509533</v>
      </c>
      <c r="F28" s="33">
        <f t="shared" si="13"/>
        <v>26852.516775999869</v>
      </c>
      <c r="G28" s="33">
        <f t="shared" si="13"/>
        <v>31910.482319000497</v>
      </c>
      <c r="H28" s="33">
        <f t="shared" si="13"/>
        <v>36165.945085351494</v>
      </c>
      <c r="I28" s="33">
        <f t="shared" si="13"/>
        <v>37208.241787489991</v>
      </c>
      <c r="J28" s="33">
        <f t="shared" si="13"/>
        <v>41767.902129338894</v>
      </c>
      <c r="K28" s="33">
        <f t="shared" si="13"/>
        <v>45426.545490081786</v>
      </c>
      <c r="L28" s="34">
        <f>+L25+L26</f>
        <v>61913.414819999998</v>
      </c>
      <c r="M28" s="32">
        <f t="shared" ref="M28:AH28" si="14">+M25+M26</f>
        <v>54312.514862427008</v>
      </c>
      <c r="N28" s="35">
        <f t="shared" si="14"/>
        <v>58015.508955145007</v>
      </c>
      <c r="O28" s="32">
        <f t="shared" si="14"/>
        <v>49305.21842464681</v>
      </c>
      <c r="P28" s="35">
        <f t="shared" si="14"/>
        <v>53005.078225542951</v>
      </c>
      <c r="Q28" s="32">
        <f t="shared" si="14"/>
        <v>52152.832675984144</v>
      </c>
      <c r="R28" s="35">
        <f t="shared" si="14"/>
        <v>60430.4498887503</v>
      </c>
      <c r="S28" s="32">
        <f t="shared" si="14"/>
        <v>52038.683922849988</v>
      </c>
      <c r="T28" s="35">
        <f t="shared" si="14"/>
        <v>57858.931415198793</v>
      </c>
      <c r="U28" s="32">
        <f t="shared" si="14"/>
        <v>47392.817022362862</v>
      </c>
      <c r="V28" s="35">
        <f t="shared" si="14"/>
        <v>57213.093026000002</v>
      </c>
      <c r="W28" s="32">
        <f t="shared" si="14"/>
        <v>50190.598208799995</v>
      </c>
      <c r="X28" s="35">
        <f t="shared" si="14"/>
        <v>59423.301294999997</v>
      </c>
      <c r="Y28" s="32">
        <f t="shared" si="14"/>
        <v>49176.9270426</v>
      </c>
      <c r="Z28" s="35">
        <f t="shared" si="14"/>
        <v>56663.523381014995</v>
      </c>
      <c r="AA28" s="32">
        <f t="shared" si="14"/>
        <v>54818.27224897001</v>
      </c>
      <c r="AB28" s="35">
        <f t="shared" si="14"/>
        <v>61254.740533755015</v>
      </c>
      <c r="AC28" s="32">
        <f t="shared" si="14"/>
        <v>56137.057255</v>
      </c>
      <c r="AD28" s="35">
        <f t="shared" si="14"/>
        <v>71472.834784389983</v>
      </c>
      <c r="AE28" s="32">
        <f t="shared" si="14"/>
        <v>63750.607454410005</v>
      </c>
      <c r="AF28" s="35">
        <f t="shared" si="14"/>
        <v>75274.978510000001</v>
      </c>
      <c r="AG28" s="32">
        <f t="shared" si="14"/>
        <v>61153.523594000006</v>
      </c>
      <c r="AH28" s="35">
        <f t="shared" si="14"/>
        <v>74825.842074</v>
      </c>
      <c r="AI28" s="32">
        <f t="shared" ref="AI28:AP28" si="15">+AI25+AI26</f>
        <v>59858.495651999998</v>
      </c>
      <c r="AJ28" s="34">
        <f t="shared" si="15"/>
        <v>72737.478238115</v>
      </c>
      <c r="AK28" s="32">
        <f t="shared" si="15"/>
        <v>62986.545357755247</v>
      </c>
      <c r="AL28" s="34">
        <f t="shared" si="15"/>
        <v>78011.667301000009</v>
      </c>
      <c r="AM28" s="32">
        <f t="shared" si="15"/>
        <v>66769.742062000005</v>
      </c>
      <c r="AN28" s="34">
        <f t="shared" si="15"/>
        <v>85948.752200657298</v>
      </c>
      <c r="AO28" s="32">
        <f t="shared" si="15"/>
        <v>72768.732909028578</v>
      </c>
      <c r="AP28" s="34">
        <f t="shared" si="15"/>
        <v>97911.339792900719</v>
      </c>
      <c r="AQ28" s="32">
        <f t="shared" ref="AQ28:AR28" si="16">+AQ25+AQ26</f>
        <v>86331.285266000021</v>
      </c>
      <c r="AR28" s="32">
        <f t="shared" si="16"/>
        <v>95675.087738197108</v>
      </c>
    </row>
    <row r="29" spans="1:44">
      <c r="A29" s="10" t="s">
        <v>22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G29" s="12"/>
      <c r="AH29" s="12"/>
      <c r="AO29" s="36"/>
    </row>
    <row r="30" spans="1:44">
      <c r="AG30" s="12"/>
      <c r="AI30" s="16"/>
    </row>
    <row r="31" spans="1:44">
      <c r="AF31" s="12"/>
      <c r="AG31" s="12"/>
      <c r="AJ31" s="14"/>
      <c r="AK31" s="14"/>
      <c r="AL31" s="15"/>
    </row>
    <row r="32" spans="1:44"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2:41">
      <c r="N33" s="13"/>
      <c r="AF33" s="12"/>
      <c r="AG33" s="12"/>
    </row>
    <row r="34" spans="12:41">
      <c r="L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M34" s="12"/>
      <c r="AO34" s="13"/>
    </row>
    <row r="35" spans="12:41">
      <c r="L35" s="13"/>
    </row>
    <row r="40" spans="12:41">
      <c r="L40" s="13"/>
    </row>
  </sheetData>
  <mergeCells count="17">
    <mergeCell ref="AF7:AG7"/>
    <mergeCell ref="AP7:AQ7"/>
    <mergeCell ref="A7:A8"/>
    <mergeCell ref="L7:M7"/>
    <mergeCell ref="N7:O7"/>
    <mergeCell ref="P7:Q7"/>
    <mergeCell ref="R7:S7"/>
    <mergeCell ref="AN7:AO7"/>
    <mergeCell ref="AL7:AM7"/>
    <mergeCell ref="AJ7:AK7"/>
    <mergeCell ref="T7:U7"/>
    <mergeCell ref="AH7:AI7"/>
    <mergeCell ref="V7:W7"/>
    <mergeCell ref="X7:Y7"/>
    <mergeCell ref="Z7:AA7"/>
    <mergeCell ref="AB7:AC7"/>
    <mergeCell ref="AD7:AE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21" max="29" man="1"/>
  </colBreaks>
  <ignoredErrors>
    <ignoredError sqref="AJ9:AK9 AJ13:AK13 AJ10 AJ11 AJ12 AJ14 AJ15 AJ16 AJ17 AJ26 AJ21 AJ23 AJ24 AJ27 AJ28 AL9:AL24 AJ20 AJ19 AJ18:AK18 AK20 AK19 AM9:AO9 AM13:AM18 AN13:AO13 AN18:AO18 AL26:AL28 AQ13:AR13 AQ18:AR18" formulaRange="1"/>
    <ignoredError sqref="AQ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DESPESAS DO ESTADO</vt:lpstr>
      <vt:lpstr>'DESPESAS DO ESTADO'!Área_de_Impressão</vt:lpstr>
      <vt:lpstr>'DESPESAS DO ESTADO'!Títulos_de_Impressão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 / Directora Nacional - Lidiane Nascimento</dc:creator>
  <cp:lastModifiedBy>MF / DNOCP / Dirª Serv  - Recilete Delgado Joia</cp:lastModifiedBy>
  <cp:lastPrinted>2022-12-08T15:41:55Z</cp:lastPrinted>
  <dcterms:created xsi:type="dcterms:W3CDTF">2021-10-18T16:54:13Z</dcterms:created>
  <dcterms:modified xsi:type="dcterms:W3CDTF">2026-02-19T11:11:11Z</dcterms:modified>
</cp:coreProperties>
</file>